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36" windowWidth="19020" windowHeight="10848" tabRatio="746" firstSheet="3" activeTab="3"/>
  </bookViews>
  <sheets>
    <sheet name="Air Data" sheetId="1" state="hidden" r:id="rId1"/>
    <sheet name="Water Data" sheetId="2" state="hidden" r:id="rId2"/>
    <sheet name="6.CS_Imp" sheetId="3" state="hidden" r:id="rId3"/>
    <sheet name="1.- Venting diameter" sheetId="4" r:id="rId4"/>
    <sheet name="2.- Venting flow" sheetId="5" r:id="rId5"/>
    <sheet name="4.- API  (SI)" sheetId="6" r:id="rId6"/>
    <sheet name="5.- API ( Imp)" sheetId="7" r:id="rId7"/>
    <sheet name="6.- Air compressibility" sheetId="8" r:id="rId8"/>
    <sheet name="8.- Bernoulli" sheetId="9" r:id="rId9"/>
    <sheet name="9.- Q normal to real" sheetId="10" r:id="rId10"/>
    <sheet name="Ref" sheetId="11" r:id="rId11"/>
    <sheet name="Pending" sheetId="12" state="hidden" r:id="rId12"/>
  </sheets>
  <externalReferences>
    <externalReference r:id="rId15"/>
  </externalReferences>
  <definedNames>
    <definedName name="g">#REF!</definedName>
  </definedNames>
  <calcPr fullCalcOnLoad="1" iterate="1" iterateCount="100" iterateDelta="1E-05"/>
</workbook>
</file>

<file path=xl/sharedStrings.xml><?xml version="1.0" encoding="utf-8"?>
<sst xmlns="http://schemas.openxmlformats.org/spreadsheetml/2006/main" count="801" uniqueCount="329">
  <si>
    <t xml:space="preserve"> </t>
  </si>
  <si>
    <t>Q =</t>
  </si>
  <si>
    <t>°C</t>
  </si>
  <si>
    <t>mm</t>
  </si>
  <si>
    <t>m</t>
  </si>
  <si>
    <t>ºC</t>
  </si>
  <si>
    <t>K</t>
  </si>
  <si>
    <t>s =</t>
  </si>
  <si>
    <t>W/(m*K)</t>
  </si>
  <si>
    <t>in</t>
  </si>
  <si>
    <t xml:space="preserve"> -</t>
  </si>
  <si>
    <t>bar</t>
  </si>
  <si>
    <t xml:space="preserve"> - </t>
  </si>
  <si>
    <t>d =</t>
  </si>
  <si>
    <t>t =</t>
  </si>
  <si>
    <r>
      <t>m</t>
    </r>
    <r>
      <rPr>
        <vertAlign val="superscript"/>
        <sz val="10"/>
        <rFont val="Arial"/>
        <family val="2"/>
      </rPr>
      <t>2</t>
    </r>
    <r>
      <rPr>
        <sz val="10"/>
        <rFont val="Arial"/>
        <family val="2"/>
      </rPr>
      <t>/s</t>
    </r>
  </si>
  <si>
    <t>k =</t>
  </si>
  <si>
    <t>n</t>
  </si>
  <si>
    <t>a</t>
  </si>
  <si>
    <t>A =</t>
  </si>
  <si>
    <t>V =</t>
  </si>
  <si>
    <t>Else</t>
  </si>
  <si>
    <t>End If</t>
  </si>
  <si>
    <t>t</t>
  </si>
  <si>
    <t>k</t>
  </si>
  <si>
    <t>Cp</t>
  </si>
  <si>
    <t>Pr</t>
  </si>
  <si>
    <r>
      <t>r</t>
    </r>
    <r>
      <rPr>
        <vertAlign val="subscript"/>
        <sz val="10"/>
        <rFont val="Arial"/>
        <family val="2"/>
      </rPr>
      <t>agua</t>
    </r>
  </si>
  <si>
    <t>kJ/(kg*K)</t>
  </si>
  <si>
    <r>
      <t>kg/m</t>
    </r>
    <r>
      <rPr>
        <vertAlign val="superscript"/>
        <sz val="10"/>
        <rFont val="Arial"/>
        <family val="2"/>
      </rPr>
      <t>3</t>
    </r>
    <r>
      <rPr>
        <sz val="10"/>
        <rFont val="Arial"/>
        <family val="2"/>
      </rPr>
      <t xml:space="preserve"> </t>
    </r>
  </si>
  <si>
    <t>Pa s</t>
  </si>
  <si>
    <t>Atmospheric air properties as a function of the temperature</t>
  </si>
  <si>
    <t xml:space="preserve">Atmospheric air properties as a function </t>
  </si>
  <si>
    <t>of the temperature</t>
  </si>
  <si>
    <t>(Table A.4)</t>
  </si>
  <si>
    <t xml:space="preserve">[1] </t>
  </si>
  <si>
    <t>Psat</t>
  </si>
  <si>
    <t>Saturation properties of water as a function of the temperature</t>
  </si>
  <si>
    <t xml:space="preserve">Saturated Water Properties as a Function </t>
  </si>
  <si>
    <t>of Temperature (Table A.6)</t>
  </si>
  <si>
    <t>Pipe Thickness [mm], according ASME B36.10M</t>
  </si>
  <si>
    <t>ASME B36.10M SCHEDULE / IDENTIFICATION</t>
  </si>
  <si>
    <t>Application</t>
  </si>
  <si>
    <t>Dn =</t>
  </si>
  <si>
    <t>Size</t>
  </si>
  <si>
    <r>
      <t>d</t>
    </r>
    <r>
      <rPr>
        <b/>
        <vertAlign val="subscript"/>
        <sz val="8"/>
        <color indexed="9"/>
        <rFont val="Arial Narrow"/>
        <family val="2"/>
      </rPr>
      <t>ext</t>
    </r>
  </si>
  <si>
    <t>STD</t>
  </si>
  <si>
    <t>XS</t>
  </si>
  <si>
    <t>XXS</t>
  </si>
  <si>
    <t>(with input validation)</t>
  </si>
  <si>
    <t>SCH =</t>
  </si>
  <si>
    <r>
      <t>d</t>
    </r>
    <r>
      <rPr>
        <vertAlign val="subscript"/>
        <sz val="10"/>
        <rFont val="Arial"/>
        <family val="2"/>
      </rPr>
      <t>i</t>
    </r>
    <r>
      <rPr>
        <sz val="10"/>
        <rFont val="Arial"/>
        <family val="2"/>
      </rPr>
      <t xml:space="preserve"> =</t>
    </r>
  </si>
  <si>
    <t>Pipe_Imp_CS_Dint_dn_sch</t>
  </si>
  <si>
    <r>
      <t>d</t>
    </r>
    <r>
      <rPr>
        <vertAlign val="subscript"/>
        <sz val="10"/>
        <rFont val="Arial"/>
        <family val="2"/>
      </rPr>
      <t>e</t>
    </r>
    <r>
      <rPr>
        <sz val="10"/>
        <rFont val="Arial"/>
        <family val="2"/>
      </rPr>
      <t xml:space="preserve"> =</t>
    </r>
  </si>
  <si>
    <t>Pipe_Imp_CS_Dext_dn</t>
  </si>
  <si>
    <t>Pipe_Imp_CS_Thickness_dn_sch</t>
  </si>
  <si>
    <t>(without input validation)</t>
  </si>
  <si>
    <t>The shedule entered is wrong</t>
  </si>
  <si>
    <t xml:space="preserve">                            'PipeImp_CS_Dext_dn</t>
  </si>
  <si>
    <t xml:space="preserve"> 'The function  PipeImp_CS_Dext_dn  gives the exterior diameter of a pipe with</t>
  </si>
  <si>
    <t xml:space="preserve"> 'nominal diameter   dn [in]</t>
  </si>
  <si>
    <t xml:space="preserve"> 'If the diameter is a fraction, the input cell has to be formated as a fraction</t>
  </si>
  <si>
    <t xml:space="preserve">     </t>
  </si>
  <si>
    <t xml:space="preserve">    Function PipeImp_CS_Dext_dn(Dn)</t>
  </si>
  <si>
    <t xml:space="preserve">    Dim msg As String</t>
  </si>
  <si>
    <t xml:space="preserve">    Dim C(36, 3) As Variant</t>
  </si>
  <si>
    <t xml:space="preserve">    Mensaje = "NO"</t>
  </si>
  <si>
    <t xml:space="preserve">    </t>
  </si>
  <si>
    <t>' Exterior diameters according ASME B36.10M, from Sheet 6.CS_Imp, 3th column</t>
  </si>
  <si>
    <t xml:space="preserve">    For m = 1 To 36</t>
  </si>
  <si>
    <t xml:space="preserve">          C(m, 3) = ThisWorkbook.Worksheets("6.CS_Imp").Cells(m, 3).Value</t>
  </si>
  <si>
    <t xml:space="preserve">    Next m</t>
  </si>
  <si>
    <t>' The corresponding line of the matrix C is asigned to its Dn-value</t>
  </si>
  <si>
    <t>If Dn = 0.5 Then</t>
  </si>
  <si>
    <t>x = 7</t>
  </si>
  <si>
    <t>ElseIf Dn = 0.75 Then x = 8</t>
  </si>
  <si>
    <t>ElseIf Dn = 1 Then x = 9</t>
  </si>
  <si>
    <t>ElseIf Dn = 1.5 Then x = 10</t>
  </si>
  <si>
    <t>ElseIf Dn = 2 Then x = 11</t>
  </si>
  <si>
    <t>ElseIf Dn = 3 Then x = 12</t>
  </si>
  <si>
    <t>ElseIf Dn = 4 Then x = 13</t>
  </si>
  <si>
    <t>ElseIf Dn = 5 Then x = 14</t>
  </si>
  <si>
    <t>ElseIf Dn = 6 Then x = 15</t>
  </si>
  <si>
    <t>ElseIf Dn = 8 Then x = 16</t>
  </si>
  <si>
    <t>ElseIf Dn = 10 Then x = 17</t>
  </si>
  <si>
    <t>ElseIf Dn = 12 Then x = 18</t>
  </si>
  <si>
    <t>ElseIf Dn = 14 Then x = 19</t>
  </si>
  <si>
    <t>ElseIf Dn = 16 Then x = 20</t>
  </si>
  <si>
    <t>ElseIf Dn = 18 Then x = 21</t>
  </si>
  <si>
    <t>ElseIf Dn = 20 Then x = 22</t>
  </si>
  <si>
    <t>ElseIf Dn = 22 Then x = 23</t>
  </si>
  <si>
    <t>ElseIf Dn = 24 Then x = 24</t>
  </si>
  <si>
    <t>ElseIf Dn = 26 Then x = 26</t>
  </si>
  <si>
    <t>ElseIf Dn = 28 Then x = 26</t>
  </si>
  <si>
    <t>ElseIf Dn = 30 Then x = 27</t>
  </si>
  <si>
    <t>ElseIf Dn = 32 Then x = 28</t>
  </si>
  <si>
    <t>ElseIf Dn = 34 Then x = 29</t>
  </si>
  <si>
    <t>ElseIf Dn = 36 Then x = 30</t>
  </si>
  <si>
    <t>ElseIf Dn = 38 Then x = 31</t>
  </si>
  <si>
    <t>ElseIf Dn = 40 Then x = 32</t>
  </si>
  <si>
    <t>ElseIf Dn = 42 Then x = 33</t>
  </si>
  <si>
    <t>ElseIf Dn = 44 Then x = 34</t>
  </si>
  <si>
    <t>ElseIf Dn = 46 Then x = 35</t>
  </si>
  <si>
    <t>ElseIf Dn = 48 Then x = 36</t>
  </si>
  <si>
    <t>' If the Dn-value is not within the given values,</t>
  </si>
  <si>
    <t>' The function returns Dext = "N/A"</t>
  </si>
  <si>
    <t xml:space="preserve">      PipeImp_CS_Dext_dn = "N/A"</t>
  </si>
  <si>
    <t xml:space="preserve">      Exit Function</t>
  </si>
  <si>
    <t>' In case the input value for Dn was identified and therefore an x-value  "x" has been defined,</t>
  </si>
  <si>
    <t>' the value of the matrix element (x,3) is assigned to de exterior diameter Dext</t>
  </si>
  <si>
    <t>PipeImp_CS_Dext_dn = C(x, 3)</t>
  </si>
  <si>
    <t>End Function</t>
  </si>
  <si>
    <t xml:space="preserve">                        'PipeImp_CS_Thickness_dn_sch</t>
  </si>
  <si>
    <t xml:space="preserve"> 'The function  PipeImp_CS_Thickness_dn_sch  gives the thickness of a pipe with</t>
  </si>
  <si>
    <t xml:space="preserve"> 'nominal diameter   dn [in] and schedule  sch</t>
  </si>
  <si>
    <t xml:space="preserve"> 'If the diameter is a fraction, the input cell ha to be formated as a fraction</t>
  </si>
  <si>
    <t xml:space="preserve">   Function PipeImp_CS_Thickness_dn_sch(Dn, SCH)</t>
  </si>
  <si>
    <t xml:space="preserve">  </t>
  </si>
  <si>
    <t xml:space="preserve">    Dim C(36, 17) As Variant</t>
  </si>
  <si>
    <t>' Thickness according ASME B36.10M, from Sheet 6.CS_Imp</t>
  </si>
  <si>
    <t xml:space="preserve">          For j = 1 To 17</t>
  </si>
  <si>
    <t xml:space="preserve">                C(m, j) = ThisWorkbook.Worksheets("6.CS_Imp").Cells(m, j).Value</t>
  </si>
  <si>
    <t xml:space="preserve">          Next j</t>
  </si>
  <si>
    <t xml:space="preserve">  If PipeImp_CS_Dext_dn(Dn) = "N/A" Then</t>
  </si>
  <si>
    <t xml:space="preserve">        PipeImp_CS_Thickness_dn_sch = "N/A"</t>
  </si>
  <si>
    <t xml:space="preserve">        Exit Function</t>
  </si>
  <si>
    <t xml:space="preserve">  End If</t>
  </si>
  <si>
    <t xml:space="preserve">    PipeImp_CS_Thickness_dn_sch(Dn, SCH) = "N/A"</t>
  </si>
  <si>
    <t xml:space="preserve">    Exit Function</t>
  </si>
  <si>
    <t xml:space="preserve">   </t>
  </si>
  <si>
    <t>If SCH = 5 Then</t>
  </si>
  <si>
    <t>Y = 4</t>
  </si>
  <si>
    <t>ElseIf SCH = 10 Then Y = 5</t>
  </si>
  <si>
    <t>ElseIf SCH = 20 Then Y = 6</t>
  </si>
  <si>
    <t>ElseIf SCH = 30 Then Y = 7</t>
  </si>
  <si>
    <t>ElseIf SCH = 40 Then Y = 8</t>
  </si>
  <si>
    <t>ElseIf SCH = 60 Then Y = 9</t>
  </si>
  <si>
    <t>ElseIf SCH = 80 Then Y = 10</t>
  </si>
  <si>
    <t>ElseIf SCH = 100 Then Y = 11</t>
  </si>
  <si>
    <t>ElseIf SCH = 120 Then Y = 12</t>
  </si>
  <si>
    <t>ElseIf SCH = 140 Then Y = 13</t>
  </si>
  <si>
    <t>ElseIf SCH = 160 Then Y = 14</t>
  </si>
  <si>
    <t>ElseIf SCH = "STD" Then Y = 15</t>
  </si>
  <si>
    <t>ElseIf SCH = "XS" Then Y = 16</t>
  </si>
  <si>
    <t>ElseIf SCH = "XXS" Then Y = 17</t>
  </si>
  <si>
    <t xml:space="preserve">   PipeImp_CS_Thickness_dn_sch = "N/A"</t>
  </si>
  <si>
    <t xml:space="preserve">   Exit Function</t>
  </si>
  <si>
    <t>PipeImp_CS_Thickness_dn_sch = C(x, Y)</t>
  </si>
  <si>
    <t xml:space="preserve">    If PipeImp_CS_Thickness_dn_sch = " - " Then</t>
  </si>
  <si>
    <t xml:space="preserve">    End If</t>
  </si>
  <si>
    <t xml:space="preserve">                        'PipeImp_CS_Dint_dn_sch</t>
  </si>
  <si>
    <t xml:space="preserve">                        </t>
  </si>
  <si>
    <t xml:space="preserve"> 'The function  PipeImp_CS_Dint_dn_sch  gives the interior diameter of a pipe with</t>
  </si>
  <si>
    <t>Function PipeImp_CS_Dint_dn_sch(Dn, SCH)</t>
  </si>
  <si>
    <t xml:space="preserve">    If PipeImp_CS_Thickness_dn_sch(Dn, SCH) = "N/A" Then</t>
  </si>
  <si>
    <t xml:space="preserve">        PipeImp_CS_Dint_dn_sch = "N/A"</t>
  </si>
  <si>
    <t xml:space="preserve">    If PipeImp_CS_Dext_dn(Dn) = "N/A" Then</t>
  </si>
  <si>
    <t xml:space="preserve">    PipeImp_CS_Dint_dn_sch = PipeImp_CS_Dext_dn(Dn) - PipeImp_CS_Thickness_dn_sch(Dn, SCH) * 2</t>
  </si>
  <si>
    <t>[1]</t>
  </si>
  <si>
    <r>
      <t>m</t>
    </r>
    <r>
      <rPr>
        <vertAlign val="superscript"/>
        <sz val="10"/>
        <color indexed="8"/>
        <rFont val="Arial"/>
        <family val="2"/>
      </rPr>
      <t>3</t>
    </r>
    <r>
      <rPr>
        <sz val="10"/>
        <color theme="1"/>
        <rFont val="Arial"/>
        <family val="2"/>
      </rPr>
      <t>/h</t>
    </r>
  </si>
  <si>
    <r>
      <t>P</t>
    </r>
    <r>
      <rPr>
        <vertAlign val="subscript"/>
        <sz val="11"/>
        <color indexed="8"/>
        <rFont val="Calibri"/>
        <family val="2"/>
      </rPr>
      <t>amb</t>
    </r>
    <r>
      <rPr>
        <sz val="10"/>
        <color theme="1"/>
        <rFont val="Arial"/>
        <family val="2"/>
      </rPr>
      <t xml:space="preserve"> =</t>
    </r>
  </si>
  <si>
    <t>M =</t>
  </si>
  <si>
    <t>kg/kmol</t>
  </si>
  <si>
    <r>
      <rPr>
        <sz val="11"/>
        <color indexed="8"/>
        <rFont val="Symbol"/>
        <family val="1"/>
      </rPr>
      <t>D</t>
    </r>
    <r>
      <rPr>
        <sz val="10"/>
        <color theme="1"/>
        <rFont val="Arial"/>
        <family val="2"/>
      </rPr>
      <t>P =</t>
    </r>
  </si>
  <si>
    <t>kPa    (*)</t>
  </si>
  <si>
    <t>Z =</t>
  </si>
  <si>
    <r>
      <t>V</t>
    </r>
    <r>
      <rPr>
        <vertAlign val="subscript"/>
        <sz val="10"/>
        <color indexed="8"/>
        <rFont val="Arial"/>
        <family val="2"/>
      </rPr>
      <t>n</t>
    </r>
    <r>
      <rPr>
        <sz val="10"/>
        <color theme="1"/>
        <rFont val="Arial"/>
        <family val="2"/>
      </rPr>
      <t xml:space="preserve"> =</t>
    </r>
  </si>
  <si>
    <r>
      <t>Nm</t>
    </r>
    <r>
      <rPr>
        <vertAlign val="superscript"/>
        <sz val="10"/>
        <color indexed="8"/>
        <rFont val="Arial"/>
        <family val="2"/>
      </rPr>
      <t>3</t>
    </r>
    <r>
      <rPr>
        <sz val="10"/>
        <color theme="1"/>
        <rFont val="Arial"/>
        <family val="2"/>
      </rPr>
      <t xml:space="preserve">/h  </t>
    </r>
  </si>
  <si>
    <r>
      <t>Nm</t>
    </r>
    <r>
      <rPr>
        <vertAlign val="superscript"/>
        <sz val="11"/>
        <color indexed="8"/>
        <rFont val="Calibri"/>
        <family val="2"/>
      </rPr>
      <t>3</t>
    </r>
    <r>
      <rPr>
        <sz val="10"/>
        <color theme="1"/>
        <rFont val="Arial"/>
        <family val="2"/>
      </rPr>
      <t>/h</t>
    </r>
  </si>
  <si>
    <t>T =</t>
  </si>
  <si>
    <r>
      <t>P</t>
    </r>
    <r>
      <rPr>
        <vertAlign val="subscript"/>
        <sz val="10"/>
        <color indexed="8"/>
        <rFont val="Calibri"/>
        <family val="2"/>
      </rPr>
      <t>in</t>
    </r>
    <r>
      <rPr>
        <sz val="10"/>
        <color theme="1"/>
        <rFont val="Arial"/>
        <family val="2"/>
      </rPr>
      <t xml:space="preserve"> =</t>
    </r>
  </si>
  <si>
    <t>kPa</t>
  </si>
  <si>
    <t xml:space="preserve">K </t>
  </si>
  <si>
    <r>
      <t>P</t>
    </r>
    <r>
      <rPr>
        <vertAlign val="subscript"/>
        <sz val="11"/>
        <color indexed="8"/>
        <rFont val="Calibri"/>
        <family val="2"/>
      </rPr>
      <t>out</t>
    </r>
    <r>
      <rPr>
        <sz val="10"/>
        <color theme="1"/>
        <rFont val="Arial"/>
        <family val="2"/>
      </rPr>
      <t xml:space="preserve"> =</t>
    </r>
  </si>
  <si>
    <r>
      <t>P</t>
    </r>
    <r>
      <rPr>
        <vertAlign val="subscript"/>
        <sz val="11"/>
        <color indexed="8"/>
        <rFont val="Calibri"/>
        <family val="2"/>
      </rPr>
      <t>amb</t>
    </r>
    <r>
      <rPr>
        <sz val="10"/>
        <color theme="1"/>
        <rFont val="Arial"/>
        <family val="2"/>
      </rPr>
      <t xml:space="preserve"> </t>
    </r>
  </si>
  <si>
    <t>Pa</t>
  </si>
  <si>
    <t>cm²</t>
  </si>
  <si>
    <r>
      <t xml:space="preserve"> P</t>
    </r>
    <r>
      <rPr>
        <vertAlign val="subscript"/>
        <sz val="11"/>
        <color indexed="8"/>
        <rFont val="Calibri"/>
        <family val="2"/>
      </rPr>
      <t>out</t>
    </r>
    <r>
      <rPr>
        <sz val="10"/>
        <color theme="1"/>
        <rFont val="Arial"/>
        <family val="2"/>
      </rPr>
      <t xml:space="preserve"> + </t>
    </r>
    <r>
      <rPr>
        <sz val="11"/>
        <color indexed="8"/>
        <rFont val="Symbol"/>
        <family val="1"/>
      </rPr>
      <t>D</t>
    </r>
    <r>
      <rPr>
        <sz val="10"/>
        <color theme="1"/>
        <rFont val="Arial"/>
        <family val="2"/>
      </rPr>
      <t>P</t>
    </r>
  </si>
  <si>
    <t>cm</t>
  </si>
  <si>
    <t>17.2 kPag = 2.5 psig</t>
  </si>
  <si>
    <t>Sea d =</t>
  </si>
  <si>
    <t>API 2000</t>
  </si>
  <si>
    <r>
      <t>V</t>
    </r>
    <r>
      <rPr>
        <vertAlign val="subscript"/>
        <sz val="10"/>
        <rFont val="Arial"/>
        <family val="2"/>
      </rPr>
      <t>n</t>
    </r>
    <r>
      <rPr>
        <sz val="10"/>
        <color theme="1"/>
        <rFont val="Arial"/>
        <family val="2"/>
      </rPr>
      <t xml:space="preserve"> =</t>
    </r>
  </si>
  <si>
    <r>
      <t>Nm</t>
    </r>
    <r>
      <rPr>
        <vertAlign val="superscript"/>
        <sz val="10"/>
        <rFont val="Arial"/>
        <family val="2"/>
      </rPr>
      <t>3</t>
    </r>
    <r>
      <rPr>
        <sz val="10"/>
        <color theme="1"/>
        <rFont val="Arial"/>
        <family val="2"/>
      </rPr>
      <t>/h</t>
    </r>
  </si>
  <si>
    <r>
      <t>T</t>
    </r>
    <r>
      <rPr>
        <vertAlign val="subscript"/>
        <sz val="10"/>
        <rFont val="Arial"/>
        <family val="2"/>
      </rPr>
      <t>n</t>
    </r>
    <r>
      <rPr>
        <sz val="10"/>
        <color theme="1"/>
        <rFont val="Arial"/>
        <family val="2"/>
      </rPr>
      <t xml:space="preserve"> =</t>
    </r>
  </si>
  <si>
    <r>
      <t>m</t>
    </r>
    <r>
      <rPr>
        <vertAlign val="superscript"/>
        <sz val="10"/>
        <rFont val="Arial"/>
        <family val="2"/>
      </rPr>
      <t>3</t>
    </r>
    <r>
      <rPr>
        <sz val="10"/>
        <color theme="1"/>
        <rFont val="Arial"/>
        <family val="2"/>
      </rPr>
      <t>/h</t>
    </r>
  </si>
  <si>
    <t>kPa g</t>
  </si>
  <si>
    <t>Compressibility factor for air (experimental values)</t>
  </si>
  <si>
    <t>Pressure, bar (absolute)</t>
  </si>
  <si>
    <t>Temp, K</t>
  </si>
  <si>
    <r>
      <t>2 * (A / (</t>
    </r>
    <r>
      <rPr>
        <sz val="11"/>
        <color indexed="8"/>
        <rFont val="Symbol"/>
        <family val="1"/>
      </rPr>
      <t>p</t>
    </r>
    <r>
      <rPr>
        <sz val="10"/>
        <color theme="1"/>
        <rFont val="Arial"/>
        <family val="2"/>
      </rPr>
      <t>) )^0.5</t>
    </r>
  </si>
  <si>
    <t>Bernoulli Equation</t>
  </si>
  <si>
    <t>Conservation of energy - non-viscous, incompressible fluid in steady flow</t>
  </si>
  <si>
    <t>A statement of the conservation of energy in a form useful for solving problems involving fluids. For a non-viscous, incompressible fluid in steady flow, the sum of pressure, potential and kinetic energies per unit volume is constant at any point</t>
  </si>
  <si>
    <t>A special form of the Euler’s equation derived along a fluid flow streamline is often called the Bernoulli Equation</t>
  </si>
  <si>
    <t>For steady state incompressible flow the Euler equation becomes (1). If we integrate (1) along the streamline it becomes (2). (2) can further be modified to (3) by dividing by gravity.</t>
  </si>
  <si>
    <t>Head of Flow</t>
  </si>
  <si>
    <r>
      <t xml:space="preserve">Equation (3) is often referred to the </t>
    </r>
    <r>
      <rPr>
        <b/>
        <sz val="10"/>
        <color indexed="8"/>
        <rFont val="Arial"/>
        <family val="2"/>
      </rPr>
      <t>head</t>
    </r>
    <r>
      <rPr>
        <sz val="10"/>
        <color theme="1"/>
        <rFont val="Arial"/>
        <family val="2"/>
      </rPr>
      <t xml:space="preserve"> because all elements has the unit of length.</t>
    </r>
  </si>
  <si>
    <t>Dynamic Pressure</t>
  </si>
  <si>
    <r>
      <t xml:space="preserve">(2) and (3) are two forms of the Bernoulli Equation for steady state incompressible flow. If we assume that the gravitational body force is negligible, (3) can be written as (4). Both elements in the equation have the unit of pressure and it's common to refer the flow velocity component as the </t>
    </r>
    <r>
      <rPr>
        <b/>
        <sz val="10"/>
        <color indexed="8"/>
        <rFont val="Arial"/>
        <family val="2"/>
      </rPr>
      <t>dynamic pressure</t>
    </r>
    <r>
      <rPr>
        <sz val="10"/>
        <color theme="1"/>
        <rFont val="Arial"/>
        <family val="2"/>
      </rPr>
      <t xml:space="preserve"> of the fluid flow (5).</t>
    </r>
  </si>
  <si>
    <t>Since energy is conserved along the streamline, (4) can be expressed as (6). Using the equation we see that increasing the velocity of the flow will reduce the pressure, decreasing the velocity will increase the pressure.</t>
  </si>
  <si>
    <r>
      <t xml:space="preserve">This phenomena can be observed in a </t>
    </r>
    <r>
      <rPr>
        <b/>
        <sz val="10"/>
        <color indexed="8"/>
        <rFont val="Arial"/>
        <family val="2"/>
      </rPr>
      <t>venturi</t>
    </r>
    <r>
      <rPr>
        <sz val="10"/>
        <color theme="1"/>
        <rFont val="Arial"/>
        <family val="2"/>
      </rPr>
      <t xml:space="preserve"> </t>
    </r>
    <r>
      <rPr>
        <b/>
        <sz val="10"/>
        <color indexed="8"/>
        <rFont val="Arial"/>
        <family val="2"/>
      </rPr>
      <t>meter</t>
    </r>
    <r>
      <rPr>
        <sz val="10"/>
        <color theme="1"/>
        <rFont val="Arial"/>
        <family val="2"/>
      </rPr>
      <t xml:space="preserve"> where the pressure is reduced in the constriction area and regained after. It can also be observed in a </t>
    </r>
    <r>
      <rPr>
        <b/>
        <sz val="10"/>
        <color indexed="8"/>
        <rFont val="Arial"/>
        <family val="2"/>
      </rPr>
      <t>pitot</t>
    </r>
    <r>
      <rPr>
        <sz val="10"/>
        <color theme="1"/>
        <rFont val="Arial"/>
        <family val="2"/>
      </rPr>
      <t xml:space="preserve"> </t>
    </r>
    <r>
      <rPr>
        <b/>
        <sz val="10"/>
        <color indexed="8"/>
        <rFont val="Arial"/>
        <family val="2"/>
      </rPr>
      <t>tube</t>
    </r>
    <r>
      <rPr>
        <sz val="10"/>
        <color theme="1"/>
        <rFont val="Arial"/>
        <family val="2"/>
      </rPr>
      <t xml:space="preserve"> where the </t>
    </r>
    <r>
      <rPr>
        <b/>
        <sz val="10"/>
        <color indexed="8"/>
        <rFont val="Arial"/>
        <family val="2"/>
      </rPr>
      <t>stagnation</t>
    </r>
    <r>
      <rPr>
        <sz val="10"/>
        <color theme="1"/>
        <rFont val="Arial"/>
        <family val="2"/>
      </rPr>
      <t xml:space="preserve"> pressure is measured. The stagnation pressure is where the velocity component is zero.</t>
    </r>
  </si>
  <si>
    <t>Example - Bernoulli Equation and Flow from a Tank through a small Orifice</t>
  </si>
  <si>
    <t>Liquid flows from a tank through a orifice close to the bottom. The Bernoulli equation can be adapted to a streamline from the surface (1) to the orifice (2) as (e1):</t>
  </si>
  <si>
    <t>Since (1) and (2)'s heights from a common reference is related as (e2), and the equation of continuity can be expressed as (e3), it's possible to transform (e1) to (e4).</t>
  </si>
  <si>
    <t>Vented tank</t>
  </si>
  <si>
    <t>A special case of interest for equation (e4) is when the orifice area is much lesser than the surface area and when the pressure inside and outside the tank is the same - when the tank has an open surface or "vented" to the atmosphere. At this situation the (e4) can be transformed to (e5).</t>
  </si>
  <si>
    <r>
      <t xml:space="preserve">"The velocity out from the tank is equal to speed of a freely body falling the distance </t>
    </r>
    <r>
      <rPr>
        <i/>
        <sz val="10"/>
        <color indexed="8"/>
        <rFont val="Arial"/>
        <family val="2"/>
      </rPr>
      <t>h</t>
    </r>
    <r>
      <rPr>
        <sz val="10"/>
        <color theme="1"/>
        <rFont val="Arial"/>
        <family val="2"/>
      </rPr>
      <t xml:space="preserve">." - also known as </t>
    </r>
    <r>
      <rPr>
        <b/>
        <sz val="10"/>
        <color indexed="8"/>
        <rFont val="Arial"/>
        <family val="2"/>
      </rPr>
      <t>Torricelli's Theorem.</t>
    </r>
  </si>
  <si>
    <t>Example - outlet velocity from a vented tank</t>
  </si>
  <si>
    <r>
      <t xml:space="preserve">The outlet velocity of a tank with height </t>
    </r>
    <r>
      <rPr>
        <i/>
        <sz val="10"/>
        <color indexed="8"/>
        <rFont val="Arial"/>
        <family val="2"/>
      </rPr>
      <t>10 m</t>
    </r>
    <r>
      <rPr>
        <sz val="10"/>
        <color theme="1"/>
        <rFont val="Arial"/>
        <family val="2"/>
      </rPr>
      <t xml:space="preserve"> can be calculated as</t>
    </r>
  </si>
  <si>
    <r>
      <t>V</t>
    </r>
    <r>
      <rPr>
        <i/>
        <vertAlign val="subscript"/>
        <sz val="10"/>
        <color indexed="8"/>
        <rFont val="Arial"/>
        <family val="2"/>
      </rPr>
      <t>2</t>
    </r>
    <r>
      <rPr>
        <i/>
        <sz val="10"/>
        <color indexed="8"/>
        <rFont val="Arial"/>
        <family val="2"/>
      </rPr>
      <t xml:space="preserve"> = (2 (9.81 m/s</t>
    </r>
    <r>
      <rPr>
        <i/>
        <vertAlign val="superscript"/>
        <sz val="10"/>
        <color indexed="8"/>
        <rFont val="Arial"/>
        <family val="2"/>
      </rPr>
      <t>2</t>
    </r>
    <r>
      <rPr>
        <i/>
        <sz val="10"/>
        <color indexed="8"/>
        <rFont val="Arial"/>
        <family val="2"/>
      </rPr>
      <t>) (10 m))</t>
    </r>
    <r>
      <rPr>
        <i/>
        <vertAlign val="superscript"/>
        <sz val="10"/>
        <color indexed="8"/>
        <rFont val="Arial"/>
        <family val="2"/>
      </rPr>
      <t>1/2</t>
    </r>
    <r>
      <rPr>
        <i/>
        <sz val="10"/>
        <color indexed="8"/>
        <rFont val="Arial"/>
        <family val="2"/>
      </rPr>
      <t xml:space="preserve"> </t>
    </r>
  </si>
  <si>
    <r>
      <t xml:space="preserve">    = </t>
    </r>
    <r>
      <rPr>
        <i/>
        <u val="single"/>
        <sz val="10"/>
        <color indexed="8"/>
        <rFont val="Arial"/>
        <family val="2"/>
      </rPr>
      <t>14</t>
    </r>
    <r>
      <rPr>
        <i/>
        <sz val="10"/>
        <color indexed="8"/>
        <rFont val="Arial"/>
        <family val="2"/>
      </rPr>
      <t xml:space="preserve"> m/s</t>
    </r>
  </si>
  <si>
    <t>Pressurized Tank</t>
  </si>
  <si>
    <t>If the tanks is pressurized so that product of gravity and height (g h) is much lesser than the pressure difference divided by the density, (e4) can be transformed to (e6).</t>
  </si>
  <si>
    <t>The velocity out from the tank depends mostly on the pressure difference.</t>
  </si>
  <si>
    <t>Example - outlet velocity from a pressurized tank</t>
  </si>
  <si>
    <t>The outlet velocity of a pressurized tank where</t>
  </si>
  <si>
    <r>
      <t>p</t>
    </r>
    <r>
      <rPr>
        <i/>
        <vertAlign val="subscript"/>
        <sz val="10"/>
        <color indexed="8"/>
        <rFont val="Arial"/>
        <family val="2"/>
      </rPr>
      <t>1</t>
    </r>
    <r>
      <rPr>
        <i/>
        <sz val="10"/>
        <color indexed="8"/>
        <rFont val="Arial"/>
        <family val="2"/>
      </rPr>
      <t xml:space="preserve"> = 0.2 MN/m</t>
    </r>
    <r>
      <rPr>
        <i/>
        <vertAlign val="superscript"/>
        <sz val="10"/>
        <color indexed="8"/>
        <rFont val="Arial"/>
        <family val="2"/>
      </rPr>
      <t>2</t>
    </r>
  </si>
  <si>
    <r>
      <t>p</t>
    </r>
    <r>
      <rPr>
        <i/>
        <vertAlign val="subscript"/>
        <sz val="10"/>
        <color indexed="8"/>
        <rFont val="Arial"/>
        <family val="2"/>
      </rPr>
      <t>2</t>
    </r>
    <r>
      <rPr>
        <i/>
        <sz val="10"/>
        <color indexed="8"/>
        <rFont val="Arial"/>
        <family val="2"/>
      </rPr>
      <t xml:space="preserve"> = 0.1 MN/m</t>
    </r>
    <r>
      <rPr>
        <i/>
        <vertAlign val="superscript"/>
        <sz val="10"/>
        <color indexed="8"/>
        <rFont val="Arial"/>
        <family val="2"/>
      </rPr>
      <t>2</t>
    </r>
    <r>
      <rPr>
        <i/>
        <sz val="10"/>
        <color indexed="8"/>
        <rFont val="Arial"/>
        <family val="2"/>
      </rPr>
      <t xml:space="preserve"> </t>
    </r>
  </si>
  <si>
    <r>
      <t>A</t>
    </r>
    <r>
      <rPr>
        <i/>
        <vertAlign val="subscript"/>
        <sz val="10"/>
        <color indexed="8"/>
        <rFont val="Arial"/>
        <family val="2"/>
      </rPr>
      <t>2</t>
    </r>
    <r>
      <rPr>
        <i/>
        <sz val="10"/>
        <color indexed="8"/>
        <rFont val="Arial"/>
        <family val="2"/>
      </rPr>
      <t>/A</t>
    </r>
    <r>
      <rPr>
        <i/>
        <vertAlign val="subscript"/>
        <sz val="10"/>
        <color indexed="8"/>
        <rFont val="Arial"/>
        <family val="2"/>
      </rPr>
      <t>1</t>
    </r>
    <r>
      <rPr>
        <i/>
        <sz val="10"/>
        <color indexed="8"/>
        <rFont val="Arial"/>
        <family val="2"/>
      </rPr>
      <t xml:space="preserve"> = 0.01</t>
    </r>
  </si>
  <si>
    <t>h = 10 m</t>
  </si>
  <si>
    <t>can be calculated as</t>
  </si>
  <si>
    <r>
      <t>V</t>
    </r>
    <r>
      <rPr>
        <i/>
        <vertAlign val="subscript"/>
        <sz val="10"/>
        <color indexed="8"/>
        <rFont val="Arial"/>
        <family val="2"/>
      </rPr>
      <t>2</t>
    </r>
    <r>
      <rPr>
        <i/>
        <sz val="10"/>
        <color indexed="8"/>
        <rFont val="Arial"/>
        <family val="2"/>
      </rPr>
      <t xml:space="preserve"> = ( (2/(1-(0.01)</t>
    </r>
    <r>
      <rPr>
        <i/>
        <vertAlign val="superscript"/>
        <sz val="10"/>
        <color indexed="8"/>
        <rFont val="Arial"/>
        <family val="2"/>
      </rPr>
      <t>2</t>
    </r>
    <r>
      <rPr>
        <i/>
        <sz val="10"/>
        <color indexed="8"/>
        <rFont val="Arial"/>
        <family val="2"/>
      </rPr>
      <t>) ((0.2 10</t>
    </r>
    <r>
      <rPr>
        <i/>
        <vertAlign val="superscript"/>
        <sz val="10"/>
        <color indexed="8"/>
        <rFont val="Arial"/>
        <family val="2"/>
      </rPr>
      <t xml:space="preserve">6 </t>
    </r>
    <r>
      <rPr>
        <i/>
        <sz val="10"/>
        <color indexed="8"/>
        <rFont val="Arial"/>
        <family val="2"/>
      </rPr>
      <t>N/m</t>
    </r>
    <r>
      <rPr>
        <i/>
        <vertAlign val="superscript"/>
        <sz val="10"/>
        <color indexed="8"/>
        <rFont val="Arial"/>
        <family val="2"/>
      </rPr>
      <t>2</t>
    </r>
    <r>
      <rPr>
        <i/>
        <sz val="10"/>
        <color indexed="8"/>
        <rFont val="Arial"/>
        <family val="2"/>
      </rPr>
      <t>) - (0.1 10</t>
    </r>
    <r>
      <rPr>
        <i/>
        <vertAlign val="superscript"/>
        <sz val="10"/>
        <color indexed="8"/>
        <rFont val="Arial"/>
        <family val="2"/>
      </rPr>
      <t>6</t>
    </r>
    <r>
      <rPr>
        <i/>
        <sz val="10"/>
        <color indexed="8"/>
        <rFont val="Arial"/>
        <family val="2"/>
      </rPr>
      <t xml:space="preserve"> N/m</t>
    </r>
    <r>
      <rPr>
        <i/>
        <vertAlign val="superscript"/>
        <sz val="10"/>
        <color indexed="8"/>
        <rFont val="Arial"/>
        <family val="2"/>
      </rPr>
      <t>2</t>
    </r>
    <r>
      <rPr>
        <i/>
        <sz val="10"/>
        <color indexed="8"/>
        <rFont val="Arial"/>
        <family val="2"/>
      </rPr>
      <t>))/(1000 kg/m</t>
    </r>
    <r>
      <rPr>
        <i/>
        <vertAlign val="superscript"/>
        <sz val="10"/>
        <color indexed="8"/>
        <rFont val="Arial"/>
        <family val="2"/>
      </rPr>
      <t>3</t>
    </r>
    <r>
      <rPr>
        <i/>
        <sz val="10"/>
        <color indexed="8"/>
        <rFont val="Arial"/>
        <family val="2"/>
      </rPr>
      <t>) + (9.81 m/s</t>
    </r>
    <r>
      <rPr>
        <i/>
        <vertAlign val="superscript"/>
        <sz val="10"/>
        <color indexed="8"/>
        <rFont val="Arial"/>
        <family val="2"/>
      </rPr>
      <t>2</t>
    </r>
    <r>
      <rPr>
        <i/>
        <sz val="10"/>
        <color indexed="8"/>
        <rFont val="Arial"/>
        <family val="2"/>
      </rPr>
      <t>)(10 m)))</t>
    </r>
    <r>
      <rPr>
        <i/>
        <vertAlign val="superscript"/>
        <sz val="10"/>
        <color indexed="8"/>
        <rFont val="Arial"/>
        <family val="2"/>
      </rPr>
      <t>1/2</t>
    </r>
    <r>
      <rPr>
        <i/>
        <sz val="10"/>
        <color indexed="8"/>
        <rFont val="Arial"/>
        <family val="2"/>
      </rPr>
      <t xml:space="preserve"> </t>
    </r>
  </si>
  <si>
    <r>
      <t xml:space="preserve">        = </t>
    </r>
    <r>
      <rPr>
        <i/>
        <u val="single"/>
        <sz val="10"/>
        <color indexed="8"/>
        <rFont val="Arial"/>
        <family val="2"/>
      </rPr>
      <t>19.9</t>
    </r>
    <r>
      <rPr>
        <i/>
        <sz val="10"/>
        <color indexed="8"/>
        <rFont val="Arial"/>
        <family val="2"/>
      </rPr>
      <t xml:space="preserve"> m/s</t>
    </r>
  </si>
  <si>
    <t>Coefficient of Discharge - Friction Coefficient</t>
  </si>
  <si>
    <r>
      <t xml:space="preserve">Due to friction the real velocity will be somewhat lower than this theoretic examples. If we introduce a </t>
    </r>
    <r>
      <rPr>
        <b/>
        <sz val="10"/>
        <color indexed="8"/>
        <rFont val="Arial"/>
        <family val="2"/>
      </rPr>
      <t>friction coefficient</t>
    </r>
    <r>
      <rPr>
        <sz val="10"/>
        <color theme="1"/>
        <rFont val="Arial"/>
        <family val="2"/>
      </rPr>
      <t xml:space="preserve"> </t>
    </r>
    <r>
      <rPr>
        <i/>
        <sz val="10"/>
        <color indexed="8"/>
        <rFont val="Arial"/>
        <family val="2"/>
      </rPr>
      <t>c</t>
    </r>
    <r>
      <rPr>
        <sz val="10"/>
        <color theme="1"/>
        <rFont val="Arial"/>
        <family val="2"/>
      </rPr>
      <t xml:space="preserve"> (coefficient of discharge), (e5) can be expressed as (e5b).</t>
    </r>
  </si>
  <si>
    <r>
      <t xml:space="preserve">The coefficient of discharge can be determined experimentally. For a sharp edged opening it may bee as low as </t>
    </r>
    <r>
      <rPr>
        <i/>
        <sz val="10"/>
        <color indexed="8"/>
        <rFont val="Arial"/>
        <family val="2"/>
      </rPr>
      <t>0.6</t>
    </r>
    <r>
      <rPr>
        <sz val="10"/>
        <color theme="1"/>
        <rFont val="Arial"/>
        <family val="2"/>
      </rPr>
      <t xml:space="preserve">. For smooth orifices it may bee between </t>
    </r>
    <r>
      <rPr>
        <i/>
        <sz val="10"/>
        <color indexed="8"/>
        <rFont val="Arial"/>
        <family val="2"/>
      </rPr>
      <t>0.95</t>
    </r>
    <r>
      <rPr>
        <sz val="10"/>
        <color theme="1"/>
        <rFont val="Arial"/>
        <family val="2"/>
      </rPr>
      <t xml:space="preserve"> and </t>
    </r>
    <r>
      <rPr>
        <i/>
        <sz val="10"/>
        <color indexed="8"/>
        <rFont val="Arial"/>
        <family val="2"/>
      </rPr>
      <t>1</t>
    </r>
    <r>
      <rPr>
        <sz val="10"/>
        <color theme="1"/>
        <rFont val="Arial"/>
        <family val="2"/>
      </rPr>
      <t>.</t>
    </r>
  </si>
  <si>
    <t>http://www.engineeringtoolbox.com/bernouilli-equation-d_183.html</t>
  </si>
  <si>
    <r>
      <t>Q /</t>
    </r>
    <r>
      <rPr>
        <b/>
        <sz val="9"/>
        <color indexed="10"/>
        <rFont val="Arial Narrow"/>
        <family val="2"/>
      </rPr>
      <t xml:space="preserve"> (</t>
    </r>
    <r>
      <rPr>
        <sz val="9"/>
        <color indexed="8"/>
        <rFont val="Arial Narrow"/>
        <family val="2"/>
      </rPr>
      <t>12503*Pin *</t>
    </r>
    <r>
      <rPr>
        <b/>
        <sz val="9"/>
        <color indexed="62"/>
        <rFont val="Arial Narrow"/>
        <family val="2"/>
      </rPr>
      <t xml:space="preserve"> </t>
    </r>
    <r>
      <rPr>
        <b/>
        <sz val="9"/>
        <color indexed="56"/>
        <rFont val="Arial Narrow"/>
        <family val="2"/>
      </rPr>
      <t>(</t>
    </r>
    <r>
      <rPr>
        <sz val="9"/>
        <color indexed="8"/>
        <rFont val="Arial Narrow"/>
        <family val="2"/>
      </rPr>
      <t xml:space="preserve"> </t>
    </r>
    <r>
      <rPr>
        <b/>
        <sz val="9"/>
        <color indexed="36"/>
        <rFont val="Arial Narrow"/>
        <family val="2"/>
      </rPr>
      <t>(</t>
    </r>
    <r>
      <rPr>
        <sz val="9"/>
        <color indexed="8"/>
        <rFont val="Arial Narrow"/>
        <family val="2"/>
      </rPr>
      <t>1/</t>
    </r>
    <r>
      <rPr>
        <b/>
        <sz val="9"/>
        <color indexed="57"/>
        <rFont val="Arial Narrow"/>
        <family val="2"/>
      </rPr>
      <t>(M*T*Z)*(k/(k-1))</t>
    </r>
    <r>
      <rPr>
        <b/>
        <sz val="9"/>
        <color indexed="36"/>
        <rFont val="Arial Narrow"/>
        <family val="2"/>
      </rPr>
      <t>)</t>
    </r>
    <r>
      <rPr>
        <sz val="9"/>
        <color indexed="8"/>
        <rFont val="Arial Narrow"/>
        <family val="2"/>
      </rPr>
      <t xml:space="preserve"> * </t>
    </r>
    <r>
      <rPr>
        <b/>
        <sz val="9"/>
        <color indexed="36"/>
        <rFont val="Arial Narrow"/>
        <family val="2"/>
      </rPr>
      <t>(</t>
    </r>
    <r>
      <rPr>
        <b/>
        <sz val="9"/>
        <color indexed="53"/>
        <rFont val="Arial Narrow"/>
        <family val="2"/>
      </rPr>
      <t xml:space="preserve"> (Pout/Pin )</t>
    </r>
    <r>
      <rPr>
        <sz val="9"/>
        <color indexed="8"/>
        <rFont val="Arial Narrow"/>
        <family val="2"/>
      </rPr>
      <t xml:space="preserve">^(2/k) - </t>
    </r>
    <r>
      <rPr>
        <b/>
        <sz val="9"/>
        <color indexed="53"/>
        <rFont val="Arial Narrow"/>
        <family val="2"/>
      </rPr>
      <t>(Pout/Pin )</t>
    </r>
    <r>
      <rPr>
        <sz val="9"/>
        <color indexed="8"/>
        <rFont val="Arial Narrow"/>
        <family val="2"/>
      </rPr>
      <t xml:space="preserve">^((k+1)/k) </t>
    </r>
    <r>
      <rPr>
        <b/>
        <sz val="9"/>
        <color indexed="36"/>
        <rFont val="Arial Narrow"/>
        <family val="2"/>
      </rPr>
      <t>)</t>
    </r>
    <r>
      <rPr>
        <sz val="9"/>
        <color indexed="8"/>
        <rFont val="Arial Narrow"/>
        <family val="2"/>
      </rPr>
      <t xml:space="preserve"> </t>
    </r>
    <r>
      <rPr>
        <b/>
        <sz val="9"/>
        <color indexed="62"/>
        <rFont val="Arial Narrow"/>
        <family val="2"/>
      </rPr>
      <t xml:space="preserve"> </t>
    </r>
    <r>
      <rPr>
        <b/>
        <sz val="9"/>
        <color indexed="56"/>
        <rFont val="Arial Narrow"/>
        <family val="2"/>
      </rPr>
      <t>)^0.5</t>
    </r>
    <r>
      <rPr>
        <b/>
        <sz val="9"/>
        <color indexed="8"/>
        <rFont val="Arial Narrow"/>
        <family val="2"/>
      </rPr>
      <t xml:space="preserve"> </t>
    </r>
    <r>
      <rPr>
        <b/>
        <sz val="9"/>
        <color indexed="10"/>
        <rFont val="Arial Narrow"/>
        <family val="2"/>
      </rPr>
      <t>)</t>
    </r>
    <r>
      <rPr>
        <b/>
        <sz val="9"/>
        <color indexed="8"/>
        <rFont val="Arial Narrow"/>
        <family val="2"/>
      </rPr>
      <t xml:space="preserve"> </t>
    </r>
  </si>
  <si>
    <t>°F</t>
  </si>
  <si>
    <t xml:space="preserve">1 Nm³ =  </t>
  </si>
  <si>
    <t>scf</t>
  </si>
  <si>
    <t>SCF</t>
  </si>
  <si>
    <t xml:space="preserve"> 1 bar =</t>
  </si>
  <si>
    <t>psi</t>
  </si>
  <si>
    <t>psia</t>
  </si>
  <si>
    <t>R</t>
  </si>
  <si>
    <t>in²</t>
  </si>
  <si>
    <t>1 in² =</t>
  </si>
  <si>
    <t>Flujo real a normal</t>
  </si>
  <si>
    <t>Flujo volumétrico normal</t>
  </si>
  <si>
    <r>
      <t>m</t>
    </r>
    <r>
      <rPr>
        <vertAlign val="superscript"/>
        <sz val="10"/>
        <rFont val="Arial"/>
        <family val="2"/>
      </rPr>
      <t>3</t>
    </r>
    <r>
      <rPr>
        <sz val="10"/>
        <rFont val="Arial"/>
        <family val="2"/>
      </rPr>
      <t>/h</t>
    </r>
  </si>
  <si>
    <t>P =</t>
  </si>
  <si>
    <t>kPa(g)</t>
  </si>
  <si>
    <r>
      <t>P</t>
    </r>
    <r>
      <rPr>
        <vertAlign val="subscript"/>
        <sz val="10"/>
        <rFont val="Arial"/>
        <family val="2"/>
      </rPr>
      <t>n</t>
    </r>
    <r>
      <rPr>
        <sz val="10"/>
        <color theme="1"/>
        <rFont val="Arial"/>
        <family val="2"/>
      </rPr>
      <t xml:space="preserve"> =</t>
    </r>
  </si>
  <si>
    <r>
      <t>P</t>
    </r>
    <r>
      <rPr>
        <vertAlign val="subscript"/>
        <sz val="10"/>
        <rFont val="Arial"/>
        <family val="2"/>
      </rPr>
      <t>atm_loc</t>
    </r>
    <r>
      <rPr>
        <sz val="10"/>
        <rFont val="Arial"/>
        <family val="2"/>
      </rPr>
      <t xml:space="preserve"> =</t>
    </r>
  </si>
  <si>
    <t xml:space="preserve">kPa </t>
  </si>
  <si>
    <r>
      <t>P</t>
    </r>
    <r>
      <rPr>
        <vertAlign val="subscript"/>
        <sz val="10"/>
        <rFont val="Arial"/>
        <family val="2"/>
      </rPr>
      <t>op</t>
    </r>
    <r>
      <rPr>
        <sz val="10"/>
        <color theme="1"/>
        <rFont val="Arial"/>
        <family val="2"/>
      </rPr>
      <t xml:space="preserve"> =</t>
    </r>
  </si>
  <si>
    <r>
      <t>t</t>
    </r>
    <r>
      <rPr>
        <vertAlign val="subscript"/>
        <sz val="10"/>
        <rFont val="Arial"/>
        <family val="2"/>
      </rPr>
      <t>op</t>
    </r>
    <r>
      <rPr>
        <sz val="10"/>
        <color theme="1"/>
        <rFont val="Arial"/>
        <family val="2"/>
      </rPr>
      <t xml:space="preserve"> =</t>
    </r>
  </si>
  <si>
    <r>
      <t>P</t>
    </r>
    <r>
      <rPr>
        <vertAlign val="subscript"/>
        <sz val="10"/>
        <rFont val="Arial"/>
        <family val="2"/>
      </rPr>
      <t>atm_loc</t>
    </r>
    <r>
      <rPr>
        <sz val="10"/>
        <rFont val="Arial"/>
        <family val="2"/>
      </rPr>
      <t xml:space="preserve"> + P</t>
    </r>
    <r>
      <rPr>
        <vertAlign val="subscript"/>
        <sz val="10"/>
        <rFont val="Arial"/>
        <family val="2"/>
      </rPr>
      <t>op</t>
    </r>
  </si>
  <si>
    <r>
      <t>T</t>
    </r>
    <r>
      <rPr>
        <vertAlign val="subscript"/>
        <sz val="10"/>
        <rFont val="Arial"/>
        <family val="2"/>
      </rPr>
      <t>op</t>
    </r>
    <r>
      <rPr>
        <sz val="10"/>
        <color theme="1"/>
        <rFont val="Arial"/>
        <family val="2"/>
      </rPr>
      <t xml:space="preserve"> =</t>
    </r>
  </si>
  <si>
    <r>
      <t>(P</t>
    </r>
    <r>
      <rPr>
        <vertAlign val="subscript"/>
        <sz val="10"/>
        <rFont val="Arial"/>
        <family val="2"/>
      </rPr>
      <t>op</t>
    </r>
    <r>
      <rPr>
        <sz val="10"/>
        <color theme="1"/>
        <rFont val="Arial"/>
        <family val="2"/>
      </rPr>
      <t>/P</t>
    </r>
    <r>
      <rPr>
        <vertAlign val="subscript"/>
        <sz val="10"/>
        <rFont val="Arial"/>
        <family val="2"/>
      </rPr>
      <t>n</t>
    </r>
    <r>
      <rPr>
        <sz val="10"/>
        <color theme="1"/>
        <rFont val="Arial"/>
        <family val="2"/>
      </rPr>
      <t>) * (T</t>
    </r>
    <r>
      <rPr>
        <vertAlign val="subscript"/>
        <sz val="10"/>
        <rFont val="Arial"/>
        <family val="2"/>
      </rPr>
      <t>n</t>
    </r>
    <r>
      <rPr>
        <sz val="10"/>
        <color theme="1"/>
        <rFont val="Arial"/>
        <family val="2"/>
      </rPr>
      <t>/T</t>
    </r>
    <r>
      <rPr>
        <vertAlign val="subscript"/>
        <sz val="10"/>
        <rFont val="Arial"/>
        <family val="2"/>
      </rPr>
      <t>op</t>
    </r>
    <r>
      <rPr>
        <sz val="10"/>
        <color theme="1"/>
        <rFont val="Arial"/>
        <family val="2"/>
      </rPr>
      <t>) * V</t>
    </r>
    <r>
      <rPr>
        <vertAlign val="subscript"/>
        <sz val="10"/>
        <rFont val="Arial"/>
        <family val="2"/>
      </rPr>
      <t xml:space="preserve"> </t>
    </r>
  </si>
  <si>
    <r>
      <t>(P</t>
    </r>
    <r>
      <rPr>
        <vertAlign val="subscript"/>
        <sz val="10"/>
        <rFont val="Arial"/>
        <family val="2"/>
      </rPr>
      <t>n</t>
    </r>
    <r>
      <rPr>
        <sz val="10"/>
        <color theme="1"/>
        <rFont val="Arial"/>
        <family val="2"/>
      </rPr>
      <t>/P</t>
    </r>
    <r>
      <rPr>
        <vertAlign val="subscript"/>
        <sz val="10"/>
        <rFont val="Arial"/>
        <family val="2"/>
      </rPr>
      <t>op</t>
    </r>
    <r>
      <rPr>
        <sz val="10"/>
        <color theme="1"/>
        <rFont val="Arial"/>
        <family val="2"/>
      </rPr>
      <t>) * (T</t>
    </r>
    <r>
      <rPr>
        <vertAlign val="subscript"/>
        <sz val="10"/>
        <rFont val="Arial"/>
        <family val="2"/>
      </rPr>
      <t>op</t>
    </r>
    <r>
      <rPr>
        <sz val="10"/>
        <color theme="1"/>
        <rFont val="Arial"/>
        <family val="2"/>
      </rPr>
      <t>/T</t>
    </r>
    <r>
      <rPr>
        <vertAlign val="subscript"/>
        <sz val="10"/>
        <rFont val="Arial"/>
        <family val="2"/>
      </rPr>
      <t>n</t>
    </r>
    <r>
      <rPr>
        <sz val="10"/>
        <color theme="1"/>
        <rFont val="Arial"/>
        <family val="2"/>
      </rPr>
      <t>) * V</t>
    </r>
    <r>
      <rPr>
        <vertAlign val="subscript"/>
        <sz val="10"/>
        <rFont val="Arial"/>
        <family val="2"/>
      </rPr>
      <t>n</t>
    </r>
    <r>
      <rPr>
        <sz val="10"/>
        <color theme="1"/>
        <rFont val="Arial"/>
        <family val="2"/>
      </rPr>
      <t xml:space="preserve">  </t>
    </r>
  </si>
  <si>
    <r>
      <t>t</t>
    </r>
    <r>
      <rPr>
        <vertAlign val="subscript"/>
        <sz val="11"/>
        <color indexed="8"/>
        <rFont val="Calibri"/>
        <family val="2"/>
      </rPr>
      <t>amb</t>
    </r>
    <r>
      <rPr>
        <sz val="10"/>
        <color theme="1"/>
        <rFont val="Arial"/>
        <family val="2"/>
      </rPr>
      <t xml:space="preserve"> =</t>
    </r>
  </si>
  <si>
    <r>
      <t>V</t>
    </r>
    <r>
      <rPr>
        <vertAlign val="subscript"/>
        <sz val="10"/>
        <color indexed="8"/>
        <rFont val="Arial"/>
        <family val="2"/>
      </rPr>
      <t>n</t>
    </r>
    <r>
      <rPr>
        <sz val="10"/>
        <color theme="1"/>
        <rFont val="Arial"/>
        <family val="2"/>
      </rPr>
      <t>/Q =</t>
    </r>
  </si>
  <si>
    <r>
      <t>(V</t>
    </r>
    <r>
      <rPr>
        <vertAlign val="subscript"/>
        <sz val="10"/>
        <color indexed="8"/>
        <rFont val="Arial"/>
        <family val="2"/>
      </rPr>
      <t>n</t>
    </r>
    <r>
      <rPr>
        <sz val="10"/>
        <color theme="1"/>
        <rFont val="Arial"/>
        <family val="2"/>
      </rPr>
      <t>/Q) *Q</t>
    </r>
  </si>
  <si>
    <r>
      <t>Nm</t>
    </r>
    <r>
      <rPr>
        <vertAlign val="superscript"/>
        <sz val="10"/>
        <rFont val="Arial"/>
        <family val="2"/>
      </rPr>
      <t>3</t>
    </r>
  </si>
  <si>
    <r>
      <t>m</t>
    </r>
    <r>
      <rPr>
        <vertAlign val="superscript"/>
        <sz val="10"/>
        <rFont val="Arial"/>
        <family val="2"/>
      </rPr>
      <t>3</t>
    </r>
  </si>
  <si>
    <t>cf</t>
  </si>
  <si>
    <r>
      <t>1 m</t>
    </r>
    <r>
      <rPr>
        <vertAlign val="superscript"/>
        <sz val="10"/>
        <color indexed="8"/>
        <rFont val="Arial"/>
        <family val="2"/>
      </rPr>
      <t>3</t>
    </r>
    <r>
      <rPr>
        <sz val="10"/>
        <color theme="1"/>
        <rFont val="Arial"/>
        <family val="2"/>
      </rPr>
      <t xml:space="preserve"> =</t>
    </r>
  </si>
  <si>
    <t>Derivación de la ecuación.</t>
  </si>
  <si>
    <t>For the case of water, select the case of</t>
  </si>
  <si>
    <t>requirement is obtained from Table 1B</t>
  </si>
  <si>
    <t>a boiling point lower than 149 °C.</t>
  </si>
  <si>
    <t>For a movement of fluid into the tank</t>
  </si>
  <si>
    <t xml:space="preserve"> (air leaving  the tank), the venting</t>
  </si>
  <si>
    <r>
      <t>Nm</t>
    </r>
    <r>
      <rPr>
        <vertAlign val="superscript"/>
        <sz val="10"/>
        <color indexed="8"/>
        <rFont val="Arial"/>
        <family val="2"/>
      </rPr>
      <t>3</t>
    </r>
    <r>
      <rPr>
        <sz val="10"/>
        <color theme="1"/>
        <rFont val="Arial"/>
        <family val="2"/>
      </rPr>
      <t>/h  air / m</t>
    </r>
    <r>
      <rPr>
        <vertAlign val="superscript"/>
        <sz val="10"/>
        <color indexed="8"/>
        <rFont val="Arial"/>
        <family val="2"/>
      </rPr>
      <t>3</t>
    </r>
    <r>
      <rPr>
        <sz val="10"/>
        <color theme="1"/>
        <rFont val="Arial"/>
        <family val="2"/>
      </rPr>
      <t>/h liquid</t>
    </r>
  </si>
  <si>
    <t>For a water flow entering the tank</t>
  </si>
  <si>
    <t>The venting requirement is</t>
  </si>
  <si>
    <t>Water flow entering the tank</t>
  </si>
  <si>
    <t>Allowable overpressure in tank</t>
  </si>
  <si>
    <t>Air properties</t>
  </si>
  <si>
    <t>(the value of "k" is practically constant</t>
  </si>
  <si>
    <t>in a wide range)</t>
  </si>
  <si>
    <t>Air molar mass</t>
  </si>
  <si>
    <t>Compression factor</t>
  </si>
  <si>
    <t>(this value is practically constant in</t>
  </si>
  <si>
    <t>the normaly used range)</t>
  </si>
  <si>
    <t>Auxiliary variables</t>
  </si>
  <si>
    <t>See sheet. "2 -Venting flow"</t>
  </si>
  <si>
    <t xml:space="preserve">In the case of water, select </t>
  </si>
  <si>
    <t xml:space="preserve"> than 149 ° C.</t>
  </si>
  <si>
    <t>the case of boiling lower</t>
  </si>
  <si>
    <t>For a movement of fluid into the</t>
  </si>
  <si>
    <t>venting requirement ratio is</t>
  </si>
  <si>
    <t xml:space="preserve"> tank (air leaving  the tank), the</t>
  </si>
  <si>
    <t>The required venting is</t>
  </si>
  <si>
    <t>Air temperature</t>
  </si>
  <si>
    <t>Outside pressure</t>
  </si>
  <si>
    <t>Inside pressure</t>
  </si>
  <si>
    <t>Calculated diameter</t>
  </si>
  <si>
    <t>Selected diameter</t>
  </si>
  <si>
    <t>(*)  tank overpressure</t>
  </si>
  <si>
    <t>Fig. Venting in roof tank</t>
  </si>
  <si>
    <t>Eq. 1</t>
  </si>
  <si>
    <t>bar (abs)</t>
  </si>
  <si>
    <t>Pa (abs)</t>
  </si>
  <si>
    <t xml:space="preserve">p = </t>
  </si>
  <si>
    <t>101,325* (1 -2,25577E-5 * H)^5,25588</t>
  </si>
  <si>
    <t>H =</t>
  </si>
  <si>
    <t>m.a.s.l.</t>
  </si>
  <si>
    <t>Local atmospheric pressure</t>
  </si>
  <si>
    <t xml:space="preserve"> Pending</t>
  </si>
  <si>
    <t>Local temperature and heigth above sea level</t>
  </si>
  <si>
    <t>Venting flow</t>
  </si>
  <si>
    <t>Normal to real flow</t>
  </si>
  <si>
    <t>Normal conditions</t>
  </si>
  <si>
    <t>Local atmospheric presure</t>
  </si>
  <si>
    <t>Operation conditions</t>
  </si>
  <si>
    <t>Operation temperature</t>
  </si>
  <si>
    <t>Real volumetric flow rate</t>
  </si>
  <si>
    <r>
      <t>A = Q /</t>
    </r>
    <r>
      <rPr>
        <b/>
        <sz val="9"/>
        <color indexed="10"/>
        <rFont val="Arial Narrow"/>
        <family val="2"/>
      </rPr>
      <t xml:space="preserve"> (</t>
    </r>
    <r>
      <rPr>
        <sz val="9"/>
        <color indexed="8"/>
        <rFont val="Arial Narrow"/>
        <family val="2"/>
      </rPr>
      <t>278700*Pin *</t>
    </r>
    <r>
      <rPr>
        <b/>
        <sz val="9"/>
        <color indexed="62"/>
        <rFont val="Arial Narrow"/>
        <family val="2"/>
      </rPr>
      <t xml:space="preserve"> </t>
    </r>
    <r>
      <rPr>
        <b/>
        <sz val="9"/>
        <color indexed="56"/>
        <rFont val="Arial Narrow"/>
        <family val="2"/>
      </rPr>
      <t>(</t>
    </r>
    <r>
      <rPr>
        <sz val="9"/>
        <color indexed="8"/>
        <rFont val="Arial Narrow"/>
        <family val="2"/>
      </rPr>
      <t xml:space="preserve"> </t>
    </r>
    <r>
      <rPr>
        <b/>
        <sz val="9"/>
        <color indexed="36"/>
        <rFont val="Arial Narrow"/>
        <family val="2"/>
      </rPr>
      <t>(</t>
    </r>
    <r>
      <rPr>
        <sz val="9"/>
        <color indexed="8"/>
        <rFont val="Arial Narrow"/>
        <family val="2"/>
      </rPr>
      <t>1/</t>
    </r>
    <r>
      <rPr>
        <b/>
        <sz val="9"/>
        <color indexed="57"/>
        <rFont val="Arial Narrow"/>
        <family val="2"/>
      </rPr>
      <t>(M*T*Z)*(k/(k-1))</t>
    </r>
    <r>
      <rPr>
        <b/>
        <sz val="9"/>
        <color indexed="36"/>
        <rFont val="Arial Narrow"/>
        <family val="2"/>
      </rPr>
      <t>)</t>
    </r>
    <r>
      <rPr>
        <sz val="9"/>
        <color indexed="8"/>
        <rFont val="Arial Narrow"/>
        <family val="2"/>
      </rPr>
      <t xml:space="preserve"> * </t>
    </r>
    <r>
      <rPr>
        <b/>
        <sz val="9"/>
        <color indexed="36"/>
        <rFont val="Arial Narrow"/>
        <family val="2"/>
      </rPr>
      <t>(</t>
    </r>
    <r>
      <rPr>
        <b/>
        <sz val="9"/>
        <color indexed="53"/>
        <rFont val="Arial Narrow"/>
        <family val="2"/>
      </rPr>
      <t xml:space="preserve"> (Pout/Pin )</t>
    </r>
    <r>
      <rPr>
        <sz val="9"/>
        <color indexed="8"/>
        <rFont val="Arial Narrow"/>
        <family val="2"/>
      </rPr>
      <t xml:space="preserve">^(2/k) - </t>
    </r>
    <r>
      <rPr>
        <b/>
        <sz val="9"/>
        <color indexed="53"/>
        <rFont val="Arial Narrow"/>
        <family val="2"/>
      </rPr>
      <t>(Pout/Pin )</t>
    </r>
    <r>
      <rPr>
        <sz val="9"/>
        <color indexed="8"/>
        <rFont val="Arial Narrow"/>
        <family val="2"/>
      </rPr>
      <t xml:space="preserve">^((k+1)/k) </t>
    </r>
    <r>
      <rPr>
        <b/>
        <sz val="9"/>
        <color indexed="36"/>
        <rFont val="Arial Narrow"/>
        <family val="2"/>
      </rPr>
      <t>)</t>
    </r>
    <r>
      <rPr>
        <sz val="9"/>
        <color indexed="8"/>
        <rFont val="Arial Narrow"/>
        <family val="2"/>
      </rPr>
      <t xml:space="preserve"> </t>
    </r>
    <r>
      <rPr>
        <b/>
        <sz val="9"/>
        <color indexed="62"/>
        <rFont val="Arial Narrow"/>
        <family val="2"/>
      </rPr>
      <t xml:space="preserve"> </t>
    </r>
    <r>
      <rPr>
        <b/>
        <sz val="9"/>
        <color indexed="56"/>
        <rFont val="Arial Narrow"/>
        <family val="2"/>
      </rPr>
      <t>)^0.5</t>
    </r>
    <r>
      <rPr>
        <b/>
        <sz val="9"/>
        <color indexed="8"/>
        <rFont val="Arial Narrow"/>
        <family val="2"/>
      </rPr>
      <t xml:space="preserve"> </t>
    </r>
    <r>
      <rPr>
        <b/>
        <sz val="9"/>
        <color indexed="10"/>
        <rFont val="Arial Narrow"/>
        <family val="2"/>
      </rPr>
      <t>)</t>
    </r>
    <r>
      <rPr>
        <b/>
        <sz val="9"/>
        <color indexed="8"/>
        <rFont val="Arial Narrow"/>
        <family val="2"/>
      </rPr>
      <t xml:space="preserve"> </t>
    </r>
  </si>
  <si>
    <r>
      <t>Q /</t>
    </r>
    <r>
      <rPr>
        <b/>
        <sz val="10"/>
        <color indexed="10"/>
        <rFont val="Arial Narrow"/>
        <family val="2"/>
      </rPr>
      <t xml:space="preserve"> (</t>
    </r>
    <r>
      <rPr>
        <sz val="10"/>
        <color indexed="8"/>
        <rFont val="Arial Narrow"/>
        <family val="2"/>
      </rPr>
      <t>12503*Pin *</t>
    </r>
    <r>
      <rPr>
        <b/>
        <sz val="10"/>
        <color indexed="62"/>
        <rFont val="Arial Narrow"/>
        <family val="2"/>
      </rPr>
      <t xml:space="preserve"> </t>
    </r>
    <r>
      <rPr>
        <b/>
        <sz val="10"/>
        <color indexed="56"/>
        <rFont val="Arial Narrow"/>
        <family val="2"/>
      </rPr>
      <t>(</t>
    </r>
    <r>
      <rPr>
        <sz val="10"/>
        <color indexed="8"/>
        <rFont val="Arial Narrow"/>
        <family val="2"/>
      </rPr>
      <t xml:space="preserve"> </t>
    </r>
    <r>
      <rPr>
        <b/>
        <sz val="10"/>
        <color indexed="36"/>
        <rFont val="Arial Narrow"/>
        <family val="2"/>
      </rPr>
      <t>(</t>
    </r>
    <r>
      <rPr>
        <sz val="10"/>
        <color indexed="8"/>
        <rFont val="Arial Narrow"/>
        <family val="2"/>
      </rPr>
      <t>1/</t>
    </r>
    <r>
      <rPr>
        <b/>
        <sz val="10"/>
        <color indexed="57"/>
        <rFont val="Arial Narrow"/>
        <family val="2"/>
      </rPr>
      <t>(M*T*Z)*(k/(k-1))</t>
    </r>
    <r>
      <rPr>
        <b/>
        <sz val="10"/>
        <color indexed="36"/>
        <rFont val="Arial Narrow"/>
        <family val="2"/>
      </rPr>
      <t>)</t>
    </r>
    <r>
      <rPr>
        <sz val="10"/>
        <color indexed="8"/>
        <rFont val="Arial Narrow"/>
        <family val="2"/>
      </rPr>
      <t xml:space="preserve"> * </t>
    </r>
    <r>
      <rPr>
        <b/>
        <sz val="10"/>
        <color indexed="36"/>
        <rFont val="Arial Narrow"/>
        <family val="2"/>
      </rPr>
      <t>(</t>
    </r>
    <r>
      <rPr>
        <b/>
        <sz val="10"/>
        <color indexed="53"/>
        <rFont val="Arial Narrow"/>
        <family val="2"/>
      </rPr>
      <t xml:space="preserve"> (Pout/Pin )</t>
    </r>
    <r>
      <rPr>
        <sz val="10"/>
        <color indexed="8"/>
        <rFont val="Arial Narrow"/>
        <family val="2"/>
      </rPr>
      <t xml:space="preserve">^(2/k) - </t>
    </r>
    <r>
      <rPr>
        <b/>
        <sz val="10"/>
        <color indexed="53"/>
        <rFont val="Arial Narrow"/>
        <family val="2"/>
      </rPr>
      <t>(Pout/Pin )</t>
    </r>
    <r>
      <rPr>
        <sz val="10"/>
        <color indexed="8"/>
        <rFont val="Arial Narrow"/>
        <family val="2"/>
      </rPr>
      <t xml:space="preserve">^((k+1)/k) </t>
    </r>
    <r>
      <rPr>
        <b/>
        <sz val="10"/>
        <color indexed="36"/>
        <rFont val="Arial Narrow"/>
        <family val="2"/>
      </rPr>
      <t>)</t>
    </r>
    <r>
      <rPr>
        <sz val="10"/>
        <color indexed="8"/>
        <rFont val="Arial Narrow"/>
        <family val="2"/>
      </rPr>
      <t xml:space="preserve"> </t>
    </r>
    <r>
      <rPr>
        <b/>
        <sz val="10"/>
        <color indexed="62"/>
        <rFont val="Arial Narrow"/>
        <family val="2"/>
      </rPr>
      <t xml:space="preserve"> </t>
    </r>
    <r>
      <rPr>
        <b/>
        <sz val="10"/>
        <color indexed="56"/>
        <rFont val="Arial Narrow"/>
        <family val="2"/>
      </rPr>
      <t>)^0.5</t>
    </r>
    <r>
      <rPr>
        <b/>
        <sz val="10"/>
        <color indexed="8"/>
        <rFont val="Arial Narrow"/>
        <family val="2"/>
      </rPr>
      <t xml:space="preserve"> </t>
    </r>
    <r>
      <rPr>
        <b/>
        <sz val="10"/>
        <color indexed="10"/>
        <rFont val="Arial Narrow"/>
        <family val="2"/>
      </rPr>
      <t>)</t>
    </r>
    <r>
      <rPr>
        <b/>
        <sz val="10"/>
        <color indexed="8"/>
        <rFont val="Arial Narrow"/>
        <family val="2"/>
      </rPr>
      <t xml:space="preserve"> </t>
    </r>
  </si>
  <si>
    <t>Normal volumetric flow rate</t>
  </si>
  <si>
    <t>Operation absolute pressure</t>
  </si>
  <si>
    <t>Real flow rate data</t>
  </si>
  <si>
    <r>
      <t>(P</t>
    </r>
    <r>
      <rPr>
        <vertAlign val="subscript"/>
        <sz val="10"/>
        <rFont val="Arial"/>
        <family val="2"/>
      </rPr>
      <t>n</t>
    </r>
    <r>
      <rPr>
        <sz val="10"/>
        <color theme="1"/>
        <rFont val="Arial"/>
        <family val="2"/>
      </rPr>
      <t>/P</t>
    </r>
    <r>
      <rPr>
        <vertAlign val="subscript"/>
        <sz val="10"/>
        <rFont val="Arial"/>
        <family val="2"/>
      </rPr>
      <t>op</t>
    </r>
    <r>
      <rPr>
        <sz val="10"/>
        <color theme="1"/>
        <rFont val="Arial"/>
        <family val="2"/>
      </rPr>
      <t>) * (T</t>
    </r>
    <r>
      <rPr>
        <vertAlign val="subscript"/>
        <sz val="10"/>
        <rFont val="Arial"/>
        <family val="2"/>
      </rPr>
      <t>op</t>
    </r>
    <r>
      <rPr>
        <sz val="10"/>
        <color theme="1"/>
        <rFont val="Arial"/>
        <family val="2"/>
      </rPr>
      <t>/T</t>
    </r>
    <r>
      <rPr>
        <vertAlign val="subscript"/>
        <sz val="10"/>
        <rFont val="Arial"/>
        <family val="2"/>
      </rPr>
      <t>n</t>
    </r>
    <r>
      <rPr>
        <sz val="10"/>
        <color theme="1"/>
        <rFont val="Arial"/>
        <family val="2"/>
      </rPr>
      <t>) * V</t>
    </r>
    <r>
      <rPr>
        <vertAlign val="subscript"/>
        <sz val="10"/>
        <rFont val="Arial"/>
        <family val="2"/>
      </rPr>
      <t>n</t>
    </r>
  </si>
  <si>
    <t>(4B)</t>
  </si>
  <si>
    <t>Operating conditions</t>
  </si>
  <si>
    <t>Normal venting requirement</t>
  </si>
  <si>
    <t>(from sheet 2.- Venting flow)</t>
  </si>
  <si>
    <r>
      <t>V</t>
    </r>
    <r>
      <rPr>
        <vertAlign val="subscript"/>
        <sz val="10"/>
        <color indexed="8"/>
        <rFont val="Arial"/>
        <family val="2"/>
      </rPr>
      <t>n_unit</t>
    </r>
    <r>
      <rPr>
        <sz val="10"/>
        <color theme="1"/>
        <rFont val="Arial"/>
        <family val="2"/>
      </rPr>
      <t xml:space="preserve"> =</t>
    </r>
  </si>
  <si>
    <r>
      <t>V</t>
    </r>
    <r>
      <rPr>
        <vertAlign val="subscript"/>
        <sz val="10"/>
        <color indexed="8"/>
        <rFont val="Arial"/>
        <family val="2"/>
      </rPr>
      <t>n_unit</t>
    </r>
    <r>
      <rPr>
        <sz val="10"/>
        <color theme="1"/>
        <rFont val="Arial"/>
        <family val="2"/>
      </rPr>
      <t xml:space="preserve"> * Q</t>
    </r>
  </si>
  <si>
    <t>cjc. Rev. 10.08.2016</t>
  </si>
  <si>
    <t>Venting area is determined by equation of API 2000 [1]</t>
  </si>
  <si>
    <t>Tank venting diameter according API 2000</t>
  </si>
  <si>
    <r>
      <t xml:space="preserve">Venting area. </t>
    </r>
    <r>
      <rPr>
        <sz val="10"/>
        <color theme="1"/>
        <rFont val="Arial"/>
        <family val="2"/>
      </rPr>
      <t>Eq. 1</t>
    </r>
  </si>
  <si>
    <r>
      <rPr>
        <sz val="10"/>
        <rFont val="Arial"/>
        <family val="2"/>
      </rPr>
      <t>Evacuation flow</t>
    </r>
    <r>
      <rPr>
        <sz val="10"/>
        <color indexed="8"/>
        <rFont val="Arial"/>
        <family val="2"/>
      </rPr>
      <t xml:space="preserve"> (API 2000)</t>
    </r>
  </si>
  <si>
    <t>Ratio of specific weights</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</si>
</sst>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
    <numFmt numFmtId="167" formatCode="0.0000"/>
    <numFmt numFmtId="168" formatCode="#,##0.000"/>
    <numFmt numFmtId="169" formatCode="0.00000"/>
    <numFmt numFmtId="170" formatCode="0.0E+00"/>
  </numFmts>
  <fonts count="97">
    <font>
      <sz val="10"/>
      <color theme="1"/>
      <name val="Arial"/>
      <family val="2"/>
    </font>
    <font>
      <sz val="11"/>
      <color indexed="8"/>
      <name val="Calibri"/>
      <family val="2"/>
    </font>
    <font>
      <sz val="10"/>
      <name val="MS Sans Serif"/>
      <family val="2"/>
    </font>
    <font>
      <sz val="10"/>
      <name val="Arial"/>
      <family val="2"/>
    </font>
    <font>
      <sz val="8"/>
      <name val="Arial"/>
      <family val="2"/>
    </font>
    <font>
      <b/>
      <sz val="10"/>
      <name val="Arial"/>
      <family val="2"/>
    </font>
    <font>
      <vertAlign val="subscript"/>
      <sz val="10"/>
      <name val="Arial"/>
      <family val="2"/>
    </font>
    <font>
      <sz val="10"/>
      <name val="Symbol"/>
      <family val="1"/>
    </font>
    <font>
      <sz val="8"/>
      <name val="Arial Narrow"/>
      <family val="2"/>
    </font>
    <font>
      <vertAlign val="superscript"/>
      <sz val="10"/>
      <name val="Arial"/>
      <family val="2"/>
    </font>
    <font>
      <b/>
      <sz val="10"/>
      <color indexed="12"/>
      <name val="Arial"/>
      <family val="2"/>
    </font>
    <font>
      <sz val="16"/>
      <color indexed="12"/>
      <name val="Arial"/>
      <family val="2"/>
    </font>
    <font>
      <b/>
      <sz val="10"/>
      <name val="MS Sans Serif"/>
      <family val="2"/>
    </font>
    <font>
      <b/>
      <sz val="8"/>
      <color indexed="9"/>
      <name val="Arial Narrow"/>
      <family val="2"/>
    </font>
    <font>
      <b/>
      <vertAlign val="subscript"/>
      <sz val="8"/>
      <color indexed="9"/>
      <name val="Arial Narrow"/>
      <family val="2"/>
    </font>
    <font>
      <b/>
      <sz val="10"/>
      <color indexed="8"/>
      <name val="Arial"/>
      <family val="2"/>
    </font>
    <font>
      <vertAlign val="superscript"/>
      <sz val="10"/>
      <color indexed="8"/>
      <name val="Arial"/>
      <family val="2"/>
    </font>
    <font>
      <vertAlign val="subscript"/>
      <sz val="11"/>
      <color indexed="8"/>
      <name val="Calibri"/>
      <family val="2"/>
    </font>
    <font>
      <sz val="11"/>
      <color indexed="8"/>
      <name val="Symbol"/>
      <family val="1"/>
    </font>
    <font>
      <vertAlign val="subscript"/>
      <sz val="10"/>
      <color indexed="8"/>
      <name val="Arial"/>
      <family val="2"/>
    </font>
    <font>
      <vertAlign val="superscript"/>
      <sz val="11"/>
      <color indexed="8"/>
      <name val="Calibri"/>
      <family val="2"/>
    </font>
    <font>
      <vertAlign val="subscript"/>
      <sz val="10"/>
      <color indexed="8"/>
      <name val="Calibri"/>
      <family val="2"/>
    </font>
    <font>
      <i/>
      <sz val="10"/>
      <color indexed="8"/>
      <name val="Arial"/>
      <family val="2"/>
    </font>
    <font>
      <i/>
      <vertAlign val="subscript"/>
      <sz val="10"/>
      <color indexed="8"/>
      <name val="Arial"/>
      <family val="2"/>
    </font>
    <font>
      <i/>
      <vertAlign val="superscript"/>
      <sz val="10"/>
      <color indexed="8"/>
      <name val="Arial"/>
      <family val="2"/>
    </font>
    <font>
      <i/>
      <u val="single"/>
      <sz val="10"/>
      <color indexed="8"/>
      <name val="Arial"/>
      <family val="2"/>
    </font>
    <font>
      <sz val="9"/>
      <color indexed="8"/>
      <name val="Arial Narrow"/>
      <family val="2"/>
    </font>
    <font>
      <b/>
      <sz val="9"/>
      <color indexed="10"/>
      <name val="Arial Narrow"/>
      <family val="2"/>
    </font>
    <font>
      <b/>
      <sz val="9"/>
      <color indexed="62"/>
      <name val="Arial Narrow"/>
      <family val="2"/>
    </font>
    <font>
      <b/>
      <sz val="9"/>
      <color indexed="56"/>
      <name val="Arial Narrow"/>
      <family val="2"/>
    </font>
    <font>
      <b/>
      <sz val="9"/>
      <color indexed="36"/>
      <name val="Arial Narrow"/>
      <family val="2"/>
    </font>
    <font>
      <b/>
      <sz val="9"/>
      <color indexed="57"/>
      <name val="Arial Narrow"/>
      <family val="2"/>
    </font>
    <font>
      <b/>
      <sz val="9"/>
      <color indexed="53"/>
      <name val="Arial Narrow"/>
      <family val="2"/>
    </font>
    <font>
      <b/>
      <sz val="9"/>
      <color indexed="8"/>
      <name val="Arial Narrow"/>
      <family val="2"/>
    </font>
    <font>
      <b/>
      <sz val="10"/>
      <color indexed="10"/>
      <name val="Arial Narrow"/>
      <family val="2"/>
    </font>
    <font>
      <sz val="10"/>
      <color indexed="8"/>
      <name val="Arial Narrow"/>
      <family val="2"/>
    </font>
    <font>
      <b/>
      <sz val="10"/>
      <color indexed="62"/>
      <name val="Arial Narrow"/>
      <family val="2"/>
    </font>
    <font>
      <b/>
      <sz val="10"/>
      <color indexed="56"/>
      <name val="Arial Narrow"/>
      <family val="2"/>
    </font>
    <font>
      <b/>
      <sz val="10"/>
      <color indexed="36"/>
      <name val="Arial Narrow"/>
      <family val="2"/>
    </font>
    <font>
      <b/>
      <sz val="10"/>
      <color indexed="57"/>
      <name val="Arial Narrow"/>
      <family val="2"/>
    </font>
    <font>
      <b/>
      <sz val="10"/>
      <color indexed="53"/>
      <name val="Arial Narrow"/>
      <family val="2"/>
    </font>
    <font>
      <b/>
      <sz val="10"/>
      <color indexed="8"/>
      <name val="Arial Narrow"/>
      <family val="2"/>
    </font>
    <font>
      <sz val="10"/>
      <color indexed="8"/>
      <name val="Arial"/>
      <family val="2"/>
    </font>
    <font>
      <u val="single"/>
      <sz val="10"/>
      <color indexed="12"/>
      <name val="Arial"/>
      <family val="2"/>
    </font>
    <font>
      <sz val="8"/>
      <color indexed="8"/>
      <name val="Arial"/>
      <family val="2"/>
    </font>
    <font>
      <b/>
      <sz val="18"/>
      <color indexed="8"/>
      <name val="Arial"/>
      <family val="2"/>
    </font>
    <font>
      <b/>
      <sz val="13.5"/>
      <color indexed="8"/>
      <name val="Arial"/>
      <family val="2"/>
    </font>
    <font>
      <b/>
      <sz val="12"/>
      <color indexed="8"/>
      <name val="Arial"/>
      <family val="2"/>
    </font>
    <font>
      <b/>
      <sz val="10"/>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40"/>
      <name val="Arial"/>
      <family val="2"/>
    </font>
    <font>
      <b/>
      <sz val="10"/>
      <color indexed="40"/>
      <name val="Arial"/>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10"/>
      <color theme="1"/>
      <name val="Arial"/>
      <family val="2"/>
    </font>
    <font>
      <b/>
      <sz val="18"/>
      <color theme="1"/>
      <name val="Arial"/>
      <family val="2"/>
    </font>
    <font>
      <b/>
      <sz val="13.5"/>
      <color theme="1"/>
      <name val="Arial"/>
      <family val="2"/>
    </font>
    <font>
      <b/>
      <sz val="12"/>
      <color theme="1"/>
      <name val="Arial"/>
      <family val="2"/>
    </font>
    <font>
      <i/>
      <sz val="10"/>
      <color theme="1"/>
      <name val="Arial"/>
      <family val="2"/>
    </font>
    <font>
      <sz val="9"/>
      <color theme="1"/>
      <name val="Arial Narrow"/>
      <family val="2"/>
    </font>
    <font>
      <sz val="10"/>
      <color theme="1"/>
      <name val="Arial Narrow"/>
      <family val="2"/>
    </font>
    <font>
      <b/>
      <sz val="10"/>
      <color theme="0"/>
      <name val="Arial"/>
      <family val="2"/>
    </font>
    <font>
      <sz val="8"/>
      <color rgb="FF00B0F0"/>
      <name val="Arial"/>
      <family val="2"/>
    </font>
    <font>
      <b/>
      <sz val="10"/>
      <color rgb="FF00B0F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indexed="52"/>
        <bgColor indexed="64"/>
      </patternFill>
    </fill>
    <fill>
      <patternFill patternType="solid">
        <fgColor rgb="FFFFC000"/>
        <bgColor indexed="64"/>
      </patternFill>
    </fill>
    <fill>
      <patternFill patternType="solid">
        <fgColor rgb="FFFF0000"/>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double">
        <color indexed="12"/>
      </top>
      <bottom/>
    </border>
    <border>
      <left style="double">
        <color indexed="12"/>
      </left>
      <right/>
      <top/>
      <bottom/>
    </border>
    <border>
      <left/>
      <right/>
      <top/>
      <bottom style="double">
        <color indexed="12"/>
      </bottom>
    </border>
    <border>
      <left style="medium">
        <color indexed="12"/>
      </left>
      <right/>
      <top/>
      <bottom/>
    </border>
    <border>
      <left/>
      <right style="medium">
        <color indexed="12"/>
      </right>
      <top/>
      <bottom/>
    </border>
    <border>
      <left/>
      <right/>
      <top/>
      <bottom style="medium">
        <color indexed="12"/>
      </bottom>
    </border>
    <border>
      <left/>
      <right style="medium">
        <color indexed="12"/>
      </right>
      <top/>
      <bottom style="medium">
        <color indexed="12"/>
      </bottom>
    </border>
    <border>
      <left style="thin"/>
      <right style="thin"/>
      <top style="thin"/>
      <bottom style="thin"/>
    </border>
    <border>
      <left style="medium">
        <color indexed="12"/>
      </left>
      <right style="thin"/>
      <top style="medium">
        <color indexed="12"/>
      </top>
      <bottom style="thin"/>
    </border>
    <border>
      <left style="thin"/>
      <right style="thin"/>
      <top style="medium">
        <color indexed="12"/>
      </top>
      <bottom style="thin"/>
    </border>
    <border>
      <left style="thin"/>
      <right style="medium">
        <color indexed="12"/>
      </right>
      <top style="medium">
        <color indexed="12"/>
      </top>
      <bottom style="thin"/>
    </border>
    <border>
      <left style="medium">
        <color indexed="12"/>
      </left>
      <right style="thin"/>
      <top style="thin"/>
      <bottom style="thin"/>
    </border>
    <border>
      <left style="thin"/>
      <right style="medium">
        <color indexed="12"/>
      </right>
      <top style="thin"/>
      <bottom style="thin"/>
    </border>
    <border>
      <left style="medium">
        <color indexed="12"/>
      </left>
      <right style="thin"/>
      <top style="thin"/>
      <bottom style="medium">
        <color indexed="12"/>
      </bottom>
    </border>
    <border>
      <left style="thin"/>
      <right style="thin"/>
      <top style="thin"/>
      <bottom style="medium">
        <color indexed="12"/>
      </bottom>
    </border>
    <border>
      <left style="thin"/>
      <right style="medium">
        <color indexed="12"/>
      </right>
      <top style="thin"/>
      <bottom style="medium">
        <color indexed="12"/>
      </bottom>
    </border>
    <border>
      <left style="medium">
        <color indexed="12"/>
      </left>
      <right/>
      <top/>
      <bottom style="medium">
        <color indexed="12"/>
      </bottom>
    </border>
    <border>
      <left style="thin"/>
      <right/>
      <top style="medium">
        <color indexed="12"/>
      </top>
      <bottom style="thin"/>
    </border>
    <border>
      <left style="thin"/>
      <right/>
      <top style="thin"/>
      <bottom style="thin"/>
    </border>
    <border>
      <left style="thin"/>
      <right/>
      <top style="thin"/>
      <bottom style="medium">
        <color indexed="12"/>
      </bottom>
    </border>
    <border>
      <left style="medium">
        <color indexed="12"/>
      </left>
      <right style="thin"/>
      <top style="thin"/>
      <bottom style="thin">
        <color indexed="12"/>
      </bottom>
    </border>
    <border>
      <left style="thin"/>
      <right style="thin"/>
      <top style="thin"/>
      <bottom style="thin">
        <color indexed="12"/>
      </bottom>
    </border>
    <border>
      <left style="thin"/>
      <right/>
      <top style="thin"/>
      <bottom style="thin">
        <color indexed="12"/>
      </bottom>
    </border>
    <border>
      <left style="thin"/>
      <right style="medium">
        <color indexed="12"/>
      </right>
      <top style="thin"/>
      <bottom style="thin">
        <color indexed="12"/>
      </bottom>
    </border>
    <border>
      <left style="double">
        <color indexed="14"/>
      </left>
      <right style="thin"/>
      <top style="double">
        <color indexed="14"/>
      </top>
      <bottom style="thin"/>
    </border>
    <border>
      <left/>
      <right style="thin"/>
      <top style="double">
        <color indexed="14"/>
      </top>
      <bottom style="thin"/>
    </border>
    <border>
      <left style="thin"/>
      <right style="thin"/>
      <top style="double">
        <color indexed="14"/>
      </top>
      <bottom style="thin"/>
    </border>
    <border>
      <left style="thin"/>
      <right style="double">
        <color indexed="14"/>
      </right>
      <top style="double">
        <color indexed="14"/>
      </top>
      <bottom style="thin"/>
    </border>
    <border>
      <left style="double">
        <color indexed="12"/>
      </left>
      <right/>
      <top style="double">
        <color indexed="12"/>
      </top>
      <bottom/>
    </border>
    <border>
      <left style="thin"/>
      <right style="thin"/>
      <top style="double">
        <color indexed="12"/>
      </top>
      <bottom/>
    </border>
    <border>
      <left style="thin"/>
      <right style="double">
        <color indexed="12"/>
      </right>
      <top style="double">
        <color indexed="12"/>
      </top>
      <bottom/>
    </border>
    <border>
      <left style="double">
        <color indexed="14"/>
      </left>
      <right style="double"/>
      <top style="thin"/>
      <bottom/>
    </border>
    <border>
      <left/>
      <right/>
      <top style="thin"/>
      <bottom/>
    </border>
    <border>
      <left/>
      <right style="thin"/>
      <top style="thin"/>
      <bottom/>
    </border>
    <border>
      <left style="thin"/>
      <right style="thin"/>
      <top style="thin"/>
      <bottom/>
    </border>
    <border>
      <left style="thin"/>
      <right style="double">
        <color indexed="14"/>
      </right>
      <top style="thin"/>
      <bottom/>
    </border>
    <border>
      <left style="double">
        <color indexed="12"/>
      </left>
      <right/>
      <top/>
      <bottom style="thin"/>
    </border>
    <border>
      <left style="thin"/>
      <right style="thin"/>
      <top/>
      <bottom style="thin"/>
    </border>
    <border>
      <left style="thin"/>
      <right style="double">
        <color indexed="12"/>
      </right>
      <top/>
      <bottom style="thin"/>
    </border>
    <border>
      <left style="double">
        <color indexed="14"/>
      </left>
      <right style="double">
        <color indexed="14"/>
      </right>
      <top style="double">
        <color indexed="14"/>
      </top>
      <bottom style="thin"/>
    </border>
    <border>
      <left style="thin"/>
      <right style="thin"/>
      <top/>
      <bottom/>
    </border>
    <border>
      <left style="thin"/>
      <right style="double">
        <color indexed="12"/>
      </right>
      <top/>
      <bottom/>
    </border>
    <border>
      <left style="double">
        <color indexed="14"/>
      </left>
      <right style="double">
        <color indexed="14"/>
      </right>
      <top style="thin"/>
      <bottom style="thin"/>
    </border>
    <border>
      <left style="double">
        <color indexed="14"/>
      </left>
      <right style="thin"/>
      <top style="thin"/>
      <bottom style="thin"/>
    </border>
    <border>
      <left/>
      <right style="thin"/>
      <top style="thin"/>
      <bottom style="thin"/>
    </border>
    <border>
      <left style="thin"/>
      <right style="double">
        <color indexed="14"/>
      </right>
      <top style="thin"/>
      <bottom style="thin"/>
    </border>
    <border>
      <left style="double">
        <color indexed="12"/>
      </left>
      <right/>
      <top/>
      <bottom style="double">
        <color indexed="12"/>
      </bottom>
    </border>
    <border>
      <left style="thin"/>
      <right style="thin"/>
      <top/>
      <bottom style="double">
        <color indexed="12"/>
      </bottom>
    </border>
    <border>
      <left style="thin"/>
      <right style="double">
        <color indexed="12"/>
      </right>
      <top/>
      <bottom style="double">
        <color indexed="12"/>
      </bottom>
    </border>
    <border>
      <left style="double">
        <color indexed="14"/>
      </left>
      <right style="double">
        <color indexed="14"/>
      </right>
      <top style="thin"/>
      <bottom style="double">
        <color indexed="14"/>
      </bottom>
    </border>
    <border>
      <left style="double">
        <color indexed="14"/>
      </left>
      <right style="thin"/>
      <top style="thin"/>
      <bottom style="double">
        <color indexed="14"/>
      </bottom>
    </border>
    <border>
      <left style="thin"/>
      <right style="thin"/>
      <top style="thin"/>
      <bottom style="double">
        <color indexed="14"/>
      </bottom>
    </border>
    <border>
      <left style="thin"/>
      <right style="double">
        <color indexed="14"/>
      </right>
      <top style="thin"/>
      <bottom style="double">
        <color indexed="14"/>
      </bottom>
    </border>
    <border>
      <left/>
      <right style="thick">
        <color rgb="FF0070C0"/>
      </right>
      <top/>
      <bottom/>
    </border>
    <border>
      <left/>
      <right style="thick">
        <color rgb="FF0070C0"/>
      </right>
      <top/>
      <bottom style="thick">
        <color rgb="FF0070C0"/>
      </bottom>
    </border>
    <border>
      <left style="thick">
        <color rgb="FF0070C0"/>
      </left>
      <right/>
      <top/>
      <bottom/>
    </border>
    <border>
      <left style="thick">
        <color rgb="FF0070C0"/>
      </left>
      <right/>
      <top style="thick">
        <color rgb="FF0070C0"/>
      </top>
      <bottom/>
    </border>
    <border>
      <left/>
      <right/>
      <top style="thick">
        <color rgb="FF0070C0"/>
      </top>
      <bottom/>
    </border>
    <border>
      <left style="thick">
        <color rgb="FF0070C0"/>
      </left>
      <right/>
      <top/>
      <bottom style="thick">
        <color rgb="FF0070C0"/>
      </bottom>
    </border>
    <border>
      <left/>
      <right/>
      <top/>
      <bottom style="thick">
        <color rgb="FF0070C0"/>
      </bottom>
    </border>
    <border>
      <left/>
      <right style="thick">
        <color rgb="FF0070C0"/>
      </right>
      <top style="thick">
        <color rgb="FF0070C0"/>
      </top>
      <bottom/>
    </border>
    <border>
      <left style="thick">
        <color theme="3" tint="0.39991000294685364"/>
      </left>
      <right/>
      <top/>
      <bottom/>
    </border>
    <border>
      <left style="thick">
        <color theme="3" tint="0.39991000294685364"/>
      </left>
      <right/>
      <top style="thick">
        <color theme="3" tint="0.39991000294685364"/>
      </top>
      <bottom/>
    </border>
    <border>
      <left/>
      <right/>
      <top style="thick">
        <color theme="3" tint="0.39991000294685364"/>
      </top>
      <bottom/>
    </border>
    <border>
      <left style="thick">
        <color theme="3" tint="0.39991000294685364"/>
      </left>
      <right/>
      <top/>
      <bottom style="thick">
        <color theme="3" tint="0.39991000294685364"/>
      </bottom>
    </border>
    <border>
      <left>
        <color indexed="63"/>
      </left>
      <right>
        <color indexed="63"/>
      </right>
      <top>
        <color indexed="63"/>
      </top>
      <bottom style="thick">
        <color theme="3" tint="0.39991000294685364"/>
      </bottom>
    </border>
    <border>
      <left/>
      <right style="thick">
        <color theme="3" tint="0.39991000294685364"/>
      </right>
      <top style="thick">
        <color theme="3" tint="0.39991000294685364"/>
      </top>
      <bottom/>
    </border>
    <border>
      <left/>
      <right style="thick">
        <color theme="3" tint="0.39991000294685364"/>
      </right>
      <top/>
      <bottom/>
    </border>
    <border>
      <left/>
      <right style="thick">
        <color theme="3" tint="0.39991000294685364"/>
      </right>
      <top/>
      <bottom style="thick">
        <color theme="3" tint="0.39991000294685364"/>
      </bottom>
    </border>
    <border>
      <left style="thin">
        <color rgb="FF00B0F0"/>
      </left>
      <right style="thin">
        <color rgb="FF00B0F0"/>
      </right>
      <top style="thin">
        <color rgb="FF00B0F0"/>
      </top>
      <bottom style="thin">
        <color rgb="FF00B0F0"/>
      </bottom>
    </border>
    <border>
      <left style="thin">
        <color rgb="FF00B0F0"/>
      </left>
      <right/>
      <top/>
      <bottom/>
    </border>
    <border>
      <left style="thin">
        <color rgb="FF00B0F0"/>
      </left>
      <right/>
      <top style="thin">
        <color rgb="FF00B0F0"/>
      </top>
      <bottom/>
    </border>
    <border>
      <left/>
      <right/>
      <top style="thin">
        <color rgb="FF00B0F0"/>
      </top>
      <bottom/>
    </border>
    <border>
      <left style="thin">
        <color rgb="FF00B0F0"/>
      </left>
      <right/>
      <top/>
      <bottom style="thin">
        <color rgb="FF00B0F0"/>
      </bottom>
    </border>
    <border>
      <left/>
      <right/>
      <top/>
      <bottom style="thin">
        <color rgb="FF00B0F0"/>
      </bottom>
    </border>
    <border>
      <left/>
      <right style="thin">
        <color rgb="FF00B0F0"/>
      </right>
      <top style="thin">
        <color rgb="FF00B0F0"/>
      </top>
      <bottom/>
    </border>
    <border>
      <left/>
      <right style="thin">
        <color rgb="FF00B0F0"/>
      </right>
      <top/>
      <bottom/>
    </border>
    <border>
      <left/>
      <right style="thin">
        <color rgb="FF00B0F0"/>
      </right>
      <top/>
      <bottom style="thin">
        <color rgb="FF00B0F0"/>
      </bottom>
    </border>
    <border>
      <left style="thin">
        <color rgb="FF00B0F0"/>
      </left>
      <right/>
      <top style="thin">
        <color rgb="FF00B0F0"/>
      </top>
      <bottom style="thin">
        <color rgb="FF00B0F0"/>
      </bottom>
    </border>
    <border>
      <left style="thin">
        <color indexed="12"/>
      </left>
      <right style="thin">
        <color indexed="12"/>
      </right>
      <top style="thin">
        <color rgb="FF00B0F0"/>
      </top>
      <bottom style="thin">
        <color rgb="FF00B0F0"/>
      </bottom>
    </border>
    <border>
      <left/>
      <right/>
      <top style="thin">
        <color rgb="FF00B0F0"/>
      </top>
      <bottom style="thin">
        <color rgb="FF00B0F0"/>
      </bottom>
    </border>
    <border>
      <left/>
      <right style="thin">
        <color rgb="FF00B0F0"/>
      </right>
      <top style="thin">
        <color rgb="FF00B0F0"/>
      </top>
      <bottom style="thin">
        <color rgb="FF00B0F0"/>
      </bottom>
    </border>
    <border>
      <left style="double">
        <color rgb="FF00B0F0"/>
      </left>
      <right/>
      <top/>
      <bottom/>
    </border>
    <border>
      <left style="double">
        <color rgb="FF00B0F0"/>
      </left>
      <right>
        <color indexed="63"/>
      </right>
      <top style="double">
        <color rgb="FF00B0F0"/>
      </top>
      <bottom>
        <color indexed="63"/>
      </bottom>
    </border>
    <border>
      <left/>
      <right/>
      <top style="double">
        <color rgb="FF00B0F0"/>
      </top>
      <bottom/>
    </border>
    <border>
      <left style="double">
        <color rgb="FF00B0F0"/>
      </left>
      <right/>
      <top/>
      <bottom style="double">
        <color rgb="FF00B0F0"/>
      </bottom>
    </border>
    <border>
      <left/>
      <right/>
      <top/>
      <bottom style="double">
        <color rgb="FF00B0F0"/>
      </bottom>
    </border>
    <border>
      <left/>
      <right style="double">
        <color rgb="FF00B0F0"/>
      </right>
      <top style="double">
        <color rgb="FF00B0F0"/>
      </top>
      <bottom/>
    </border>
    <border>
      <left>
        <color indexed="63"/>
      </left>
      <right style="double">
        <color rgb="FF00B0F0"/>
      </right>
      <top>
        <color indexed="63"/>
      </top>
      <bottom>
        <color indexed="63"/>
      </bottom>
    </border>
    <border>
      <left/>
      <right style="double">
        <color rgb="FF00B0F0"/>
      </right>
      <top/>
      <bottom style="double">
        <color rgb="FF00B0F0"/>
      </bottom>
    </border>
    <border>
      <left style="thin"/>
      <right style="thin"/>
      <top style="thin"/>
      <bottom style="thin">
        <color rgb="FF00B0F0"/>
      </bottom>
    </border>
    <border>
      <left style="thin">
        <color rgb="FF00B0F0"/>
      </left>
      <right style="thin">
        <color rgb="FF00B0F0"/>
      </right>
      <top/>
      <bottom style="thin">
        <color rgb="FF00B0F0"/>
      </bottom>
    </border>
    <border>
      <left style="thin">
        <color rgb="FF00B0F0"/>
      </left>
      <right style="thin">
        <color rgb="FF00B0F0"/>
      </right>
      <top style="double">
        <color rgb="FF00B0F0"/>
      </top>
      <bottom style="thin">
        <color rgb="FF00B0F0"/>
      </bottom>
    </border>
    <border>
      <left style="thin">
        <color rgb="FF00B0F0"/>
      </left>
      <right style="thin">
        <color rgb="FF00B0F0"/>
      </right>
      <top style="thin">
        <color rgb="FF00B0F0"/>
      </top>
      <bottom style="double">
        <color rgb="FF00B0F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3"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305">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0" fillId="0" borderId="0" xfId="0" applyFill="1" applyBorder="1" applyAlignment="1">
      <alignment/>
    </xf>
    <xf numFmtId="0" fontId="3" fillId="0" borderId="0" xfId="0" applyFont="1" applyBorder="1" applyAlignment="1">
      <alignment/>
    </xf>
    <xf numFmtId="0" fontId="0" fillId="33" borderId="0" xfId="0" applyFill="1" applyBorder="1" applyAlignment="1">
      <alignment horizontal="center"/>
    </xf>
    <xf numFmtId="0" fontId="3" fillId="0" borderId="0" xfId="0" applyFont="1" applyFill="1" applyBorder="1" applyAlignment="1">
      <alignment/>
    </xf>
    <xf numFmtId="0" fontId="0" fillId="0" borderId="12" xfId="0" applyBorder="1" applyAlignment="1">
      <alignment horizontal="center"/>
    </xf>
    <xf numFmtId="4" fontId="0" fillId="33" borderId="0" xfId="0" applyNumberFormat="1" applyFill="1" applyBorder="1" applyAlignment="1">
      <alignment horizontal="center"/>
    </xf>
    <xf numFmtId="0" fontId="3" fillId="0" borderId="0" xfId="0" applyFont="1" applyBorder="1" applyAlignment="1">
      <alignment horizontal="left"/>
    </xf>
    <xf numFmtId="2" fontId="0" fillId="0" borderId="0" xfId="0" applyNumberFormat="1" applyFill="1" applyBorder="1" applyAlignment="1">
      <alignment horizontal="center"/>
    </xf>
    <xf numFmtId="2" fontId="0" fillId="0" borderId="0" xfId="0" applyNumberFormat="1" applyBorder="1" applyAlignment="1">
      <alignment horizontal="center"/>
    </xf>
    <xf numFmtId="0" fontId="0" fillId="0" borderId="13" xfId="0" applyBorder="1" applyAlignment="1">
      <alignment/>
    </xf>
    <xf numFmtId="0" fontId="3" fillId="0" borderId="13" xfId="0" applyFont="1" applyBorder="1" applyAlignment="1">
      <alignment/>
    </xf>
    <xf numFmtId="4" fontId="0" fillId="0" borderId="0" xfId="0" applyNumberFormat="1" applyBorder="1" applyAlignment="1">
      <alignment horizontal="center"/>
    </xf>
    <xf numFmtId="168" fontId="0" fillId="0" borderId="0" xfId="0" applyNumberFormat="1" applyBorder="1" applyAlignment="1">
      <alignment horizontal="center"/>
    </xf>
    <xf numFmtId="164" fontId="0" fillId="0" borderId="0" xfId="0" applyNumberFormat="1" applyBorder="1" applyAlignment="1">
      <alignment horizontal="center"/>
    </xf>
    <xf numFmtId="167" fontId="0" fillId="0" borderId="0" xfId="0" applyNumberFormat="1" applyBorder="1" applyAlignment="1">
      <alignment horizontal="center"/>
    </xf>
    <xf numFmtId="165" fontId="0" fillId="0" borderId="0" xfId="0" applyNumberFormat="1" applyBorder="1" applyAlignment="1">
      <alignment horizontal="center"/>
    </xf>
    <xf numFmtId="3" fontId="0" fillId="0" borderId="0" xfId="0" applyNumberFormat="1" applyBorder="1" applyAlignment="1">
      <alignment horizontal="center"/>
    </xf>
    <xf numFmtId="165" fontId="0" fillId="0" borderId="0" xfId="0" applyNumberFormat="1" applyBorder="1" applyAlignment="1">
      <alignment/>
    </xf>
    <xf numFmtId="0" fontId="0" fillId="0" borderId="0" xfId="0" applyAlignment="1">
      <alignment horizontal="center"/>
    </xf>
    <xf numFmtId="0" fontId="0" fillId="34" borderId="0" xfId="0" applyFill="1" applyBorder="1" applyAlignment="1">
      <alignment/>
    </xf>
    <xf numFmtId="0" fontId="0" fillId="0" borderId="14" xfId="0" applyBorder="1" applyAlignment="1">
      <alignment/>
    </xf>
    <xf numFmtId="0" fontId="0" fillId="0" borderId="15" xfId="0" applyBorder="1" applyAlignment="1">
      <alignment/>
    </xf>
    <xf numFmtId="0" fontId="0" fillId="0" borderId="14" xfId="0" applyBorder="1" applyAlignment="1">
      <alignment horizontal="center"/>
    </xf>
    <xf numFmtId="0" fontId="0" fillId="0" borderId="16" xfId="0" applyBorder="1" applyAlignment="1">
      <alignment horizontal="center"/>
    </xf>
    <xf numFmtId="0" fontId="0" fillId="0" borderId="16" xfId="0" applyBorder="1" applyAlignment="1">
      <alignment/>
    </xf>
    <xf numFmtId="0" fontId="0" fillId="0" borderId="17" xfId="0" applyBorder="1" applyAlignment="1">
      <alignment/>
    </xf>
    <xf numFmtId="0" fontId="0" fillId="0" borderId="0" xfId="0" applyBorder="1" applyAlignment="1">
      <alignment horizontal="left"/>
    </xf>
    <xf numFmtId="0" fontId="7" fillId="0" borderId="0" xfId="0" applyFont="1" applyBorder="1" applyAlignment="1">
      <alignment horizontal="center"/>
    </xf>
    <xf numFmtId="0" fontId="5" fillId="0" borderId="0" xfId="0" applyFont="1" applyBorder="1" applyAlignment="1">
      <alignment horizontal="left"/>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3" fontId="0" fillId="33" borderId="0" xfId="0" applyNumberFormat="1" applyFill="1" applyBorder="1" applyAlignment="1">
      <alignment horizontal="center"/>
    </xf>
    <xf numFmtId="3" fontId="0" fillId="0" borderId="0" xfId="0" applyNumberFormat="1" applyBorder="1" applyAlignment="1">
      <alignment/>
    </xf>
    <xf numFmtId="0" fontId="0" fillId="35" borderId="19" xfId="0" applyFill="1" applyBorder="1" applyAlignment="1">
      <alignment horizontal="center"/>
    </xf>
    <xf numFmtId="0" fontId="0" fillId="35" borderId="20" xfId="0" applyFill="1" applyBorder="1" applyAlignment="1">
      <alignment horizontal="center"/>
    </xf>
    <xf numFmtId="0" fontId="0" fillId="35" borderId="21" xfId="0" applyFill="1" applyBorder="1" applyAlignment="1">
      <alignment horizontal="center"/>
    </xf>
    <xf numFmtId="0" fontId="0" fillId="35" borderId="22" xfId="0" applyFill="1" applyBorder="1" applyAlignment="1">
      <alignment horizontal="center"/>
    </xf>
    <xf numFmtId="0" fontId="0" fillId="35" borderId="18" xfId="0" applyFill="1" applyBorder="1" applyAlignment="1">
      <alignment horizontal="center"/>
    </xf>
    <xf numFmtId="0" fontId="0" fillId="35" borderId="23" xfId="0" applyFill="1" applyBorder="1" applyAlignment="1">
      <alignment horizontal="center"/>
    </xf>
    <xf numFmtId="0" fontId="0" fillId="35" borderId="24" xfId="0" applyFill="1" applyBorder="1" applyAlignment="1">
      <alignment horizontal="center"/>
    </xf>
    <xf numFmtId="0" fontId="0" fillId="35" borderId="25" xfId="0" applyFill="1" applyBorder="1" applyAlignment="1">
      <alignment horizontal="center"/>
    </xf>
    <xf numFmtId="0" fontId="0" fillId="35" borderId="26"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5" fillId="0" borderId="27" xfId="0" applyFont="1" applyBorder="1" applyAlignment="1">
      <alignment horizontal="left"/>
    </xf>
    <xf numFmtId="166" fontId="0" fillId="35" borderId="20" xfId="0" applyNumberFormat="1" applyFill="1" applyBorder="1" applyAlignment="1">
      <alignment horizontal="center"/>
    </xf>
    <xf numFmtId="2" fontId="0" fillId="35" borderId="20" xfId="0" applyNumberFormat="1" applyFill="1" applyBorder="1" applyAlignment="1">
      <alignment horizontal="center"/>
    </xf>
    <xf numFmtId="11" fontId="0" fillId="35" borderId="20" xfId="0" applyNumberFormat="1" applyFill="1" applyBorder="1" applyAlignment="1">
      <alignment horizontal="center"/>
    </xf>
    <xf numFmtId="11" fontId="0" fillId="35" borderId="28" xfId="0" applyNumberFormat="1" applyFill="1" applyBorder="1" applyAlignment="1">
      <alignment horizontal="center"/>
    </xf>
    <xf numFmtId="167" fontId="0" fillId="35" borderId="21" xfId="0" applyNumberFormat="1" applyFill="1" applyBorder="1" applyAlignment="1">
      <alignment horizontal="center"/>
    </xf>
    <xf numFmtId="166" fontId="0" fillId="35" borderId="18" xfId="0" applyNumberFormat="1" applyFill="1" applyBorder="1" applyAlignment="1">
      <alignment horizontal="center"/>
    </xf>
    <xf numFmtId="2" fontId="0" fillId="35" borderId="18" xfId="0" applyNumberFormat="1" applyFill="1" applyBorder="1" applyAlignment="1">
      <alignment horizontal="center"/>
    </xf>
    <xf numFmtId="11" fontId="0" fillId="35" borderId="18" xfId="0" applyNumberFormat="1" applyFill="1" applyBorder="1" applyAlignment="1">
      <alignment horizontal="center"/>
    </xf>
    <xf numFmtId="11" fontId="0" fillId="35" borderId="29" xfId="0" applyNumberFormat="1" applyFill="1" applyBorder="1" applyAlignment="1">
      <alignment horizontal="center"/>
    </xf>
    <xf numFmtId="167" fontId="0" fillId="35" borderId="23" xfId="0" applyNumberFormat="1" applyFill="1" applyBorder="1" applyAlignment="1">
      <alignment horizontal="center"/>
    </xf>
    <xf numFmtId="0" fontId="3" fillId="35" borderId="22" xfId="0" applyFont="1" applyFill="1" applyBorder="1" applyAlignment="1">
      <alignment horizontal="center"/>
    </xf>
    <xf numFmtId="166" fontId="3" fillId="35" borderId="18" xfId="0" applyNumberFormat="1" applyFont="1" applyFill="1" applyBorder="1" applyAlignment="1">
      <alignment horizontal="center"/>
    </xf>
    <xf numFmtId="166" fontId="0" fillId="35" borderId="25" xfId="0" applyNumberFormat="1" applyFill="1" applyBorder="1" applyAlignment="1">
      <alignment horizontal="center"/>
    </xf>
    <xf numFmtId="2" fontId="0" fillId="35" borderId="25" xfId="0" applyNumberFormat="1" applyFill="1" applyBorder="1" applyAlignment="1">
      <alignment horizontal="center"/>
    </xf>
    <xf numFmtId="11" fontId="0" fillId="35" borderId="25" xfId="0" applyNumberFormat="1" applyFill="1" applyBorder="1" applyAlignment="1">
      <alignment horizontal="center"/>
    </xf>
    <xf numFmtId="11" fontId="0" fillId="35" borderId="30" xfId="0" applyNumberFormat="1" applyFill="1" applyBorder="1" applyAlignment="1">
      <alignment horizontal="center"/>
    </xf>
    <xf numFmtId="167" fontId="0" fillId="35" borderId="26" xfId="0" applyNumberFormat="1" applyFill="1" applyBorder="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0" fontId="7" fillId="0" borderId="28" xfId="0" applyFont="1"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0" xfId="0" applyAlignment="1">
      <alignment horizontal="left"/>
    </xf>
    <xf numFmtId="165" fontId="0" fillId="0" borderId="0" xfId="0" applyNumberFormat="1" applyAlignment="1">
      <alignment horizontal="center"/>
    </xf>
    <xf numFmtId="0" fontId="8"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11" fillId="0" borderId="0" xfId="0" applyFont="1" applyFill="1" applyAlignment="1">
      <alignment/>
    </xf>
    <xf numFmtId="2" fontId="3" fillId="0" borderId="0" xfId="0" applyNumberFormat="1" applyFont="1" applyFill="1" applyAlignment="1">
      <alignment horizontal="center"/>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0" fontId="12" fillId="0" borderId="37" xfId="0" applyFont="1" applyBorder="1" applyAlignment="1" applyProtection="1">
      <alignment horizontal="center"/>
      <protection/>
    </xf>
    <xf numFmtId="0" fontId="0" fillId="0" borderId="38" xfId="0" applyBorder="1" applyAlignment="1" applyProtection="1">
      <alignment horizontal="center"/>
      <protection/>
    </xf>
    <xf numFmtId="0" fontId="10" fillId="0" borderId="39" xfId="0" applyFont="1" applyBorder="1" applyAlignment="1">
      <alignment horizontal="left" vertical="center"/>
    </xf>
    <xf numFmtId="0" fontId="3" fillId="0" borderId="11" xfId="0" applyFont="1" applyBorder="1" applyAlignment="1">
      <alignment horizontal="center" vertical="center"/>
    </xf>
    <xf numFmtId="0" fontId="3" fillId="35" borderId="40" xfId="0" applyFont="1" applyFill="1" applyBorder="1" applyAlignment="1">
      <alignment horizontal="center" vertical="center"/>
    </xf>
    <xf numFmtId="0" fontId="0" fillId="0" borderId="41" xfId="0" applyBorder="1" applyAlignment="1">
      <alignment horizontal="center"/>
    </xf>
    <xf numFmtId="0" fontId="13" fillId="36" borderId="42" xfId="0" applyFont="1" applyFill="1" applyBorder="1" applyAlignment="1" applyProtection="1">
      <alignment horizontal="center"/>
      <protection/>
    </xf>
    <xf numFmtId="0" fontId="13" fillId="36" borderId="43" xfId="0" applyFont="1" applyFill="1" applyBorder="1" applyAlignment="1" applyProtection="1">
      <alignment horizontal="center"/>
      <protection/>
    </xf>
    <xf numFmtId="0" fontId="13" fillId="36" borderId="44" xfId="0" applyFont="1" applyFill="1" applyBorder="1" applyAlignment="1" applyProtection="1">
      <alignment horizontal="center"/>
      <protection/>
    </xf>
    <xf numFmtId="0" fontId="13" fillId="36" borderId="45" xfId="0" applyFont="1" applyFill="1" applyBorder="1" applyAlignment="1" applyProtection="1">
      <alignment horizontal="center"/>
      <protection/>
    </xf>
    <xf numFmtId="0" fontId="13" fillId="36" borderId="46" xfId="0" applyFont="1" applyFill="1" applyBorder="1" applyAlignment="1" applyProtection="1">
      <alignment horizontal="center"/>
      <protection/>
    </xf>
    <xf numFmtId="0" fontId="3" fillId="37" borderId="47" xfId="0" applyFont="1" applyFill="1" applyBorder="1" applyAlignment="1">
      <alignment horizontal="left" vertical="center"/>
    </xf>
    <xf numFmtId="0" fontId="3" fillId="37" borderId="10" xfId="0" applyFont="1" applyFill="1" applyBorder="1" applyAlignment="1">
      <alignment horizontal="center" vertical="center"/>
    </xf>
    <xf numFmtId="0" fontId="0" fillId="35" borderId="48" xfId="0" applyFill="1" applyBorder="1" applyAlignment="1">
      <alignment horizontal="center"/>
    </xf>
    <xf numFmtId="0" fontId="0" fillId="0" borderId="49" xfId="0" applyBorder="1" applyAlignment="1">
      <alignment horizontal="center"/>
    </xf>
    <xf numFmtId="13" fontId="0" fillId="0" borderId="50" xfId="0" applyNumberFormat="1" applyBorder="1" applyAlignment="1" applyProtection="1">
      <alignment/>
      <protection/>
    </xf>
    <xf numFmtId="0" fontId="0" fillId="0" borderId="50" xfId="0" applyBorder="1" applyAlignment="1" applyProtection="1">
      <alignment horizontal="center"/>
      <protection/>
    </xf>
    <xf numFmtId="0" fontId="12" fillId="35" borderId="35" xfId="0" applyFont="1" applyFill="1" applyBorder="1" applyAlignment="1" applyProtection="1">
      <alignment horizontal="center"/>
      <protection/>
    </xf>
    <xf numFmtId="0" fontId="12" fillId="35" borderId="36" xfId="0" applyFont="1" applyFill="1" applyBorder="1" applyAlignment="1" applyProtection="1">
      <alignment horizontal="center"/>
      <protection/>
    </xf>
    <xf numFmtId="0" fontId="12" fillId="35" borderId="37" xfId="0" applyFont="1" applyFill="1" applyBorder="1" applyAlignment="1" applyProtection="1">
      <alignment horizontal="center"/>
      <protection/>
    </xf>
    <xf numFmtId="0" fontId="0" fillId="0" borderId="37" xfId="0" applyBorder="1" applyAlignment="1" applyProtection="1" quotePrefix="1">
      <alignment horizontal="center"/>
      <protection/>
    </xf>
    <xf numFmtId="0" fontId="12" fillId="35" borderId="38" xfId="0" applyFont="1" applyFill="1" applyBorder="1" applyAlignment="1" applyProtection="1">
      <alignment horizontal="center"/>
      <protection/>
    </xf>
    <xf numFmtId="0" fontId="3" fillId="38" borderId="51" xfId="0" applyFont="1" applyFill="1" applyBorder="1" applyAlignment="1">
      <alignment horizontal="center" vertical="center"/>
    </xf>
    <xf numFmtId="0" fontId="0" fillId="0" borderId="52" xfId="0" applyBorder="1" applyAlignment="1">
      <alignment horizontal="center"/>
    </xf>
    <xf numFmtId="13" fontId="0" fillId="0" borderId="53" xfId="0" applyNumberFormat="1" applyBorder="1" applyAlignment="1" applyProtection="1">
      <alignment/>
      <protection/>
    </xf>
    <xf numFmtId="0" fontId="0" fillId="0" borderId="53" xfId="0" applyBorder="1" applyAlignment="1" applyProtection="1">
      <alignment horizontal="center"/>
      <protection/>
    </xf>
    <xf numFmtId="0" fontId="12" fillId="35" borderId="54" xfId="0" applyFont="1" applyFill="1" applyBorder="1" applyAlignment="1" applyProtection="1">
      <alignment horizontal="center"/>
      <protection/>
    </xf>
    <xf numFmtId="0" fontId="12" fillId="35" borderId="55" xfId="0" applyFont="1" applyFill="1" applyBorder="1" applyAlignment="1" applyProtection="1">
      <alignment horizontal="center"/>
      <protection/>
    </xf>
    <xf numFmtId="0" fontId="0" fillId="0" borderId="18" xfId="0" applyBorder="1" applyAlignment="1" applyProtection="1">
      <alignment horizontal="center"/>
      <protection/>
    </xf>
    <xf numFmtId="0" fontId="12" fillId="35" borderId="18" xfId="0" applyFont="1" applyFill="1" applyBorder="1" applyAlignment="1" applyProtection="1">
      <alignment horizontal="center"/>
      <protection/>
    </xf>
    <xf numFmtId="0" fontId="12" fillId="35" borderId="56" xfId="0" applyFont="1" applyFill="1" applyBorder="1" applyAlignment="1" applyProtection="1">
      <alignment horizontal="center"/>
      <protection/>
    </xf>
    <xf numFmtId="3" fontId="0" fillId="0" borderId="53" xfId="0" applyNumberFormat="1" applyBorder="1" applyAlignment="1" applyProtection="1">
      <alignment horizontal="center"/>
      <protection/>
    </xf>
    <xf numFmtId="0" fontId="3" fillId="0" borderId="57" xfId="0" applyFont="1" applyBorder="1" applyAlignment="1">
      <alignment horizontal="center" vertical="center"/>
    </xf>
    <xf numFmtId="0" fontId="3" fillId="38" borderId="58" xfId="0" applyFont="1" applyFill="1" applyBorder="1" applyAlignment="1">
      <alignment horizontal="center"/>
    </xf>
    <xf numFmtId="0" fontId="0" fillId="0" borderId="59" xfId="0" applyBorder="1" applyAlignment="1">
      <alignment horizontal="center"/>
    </xf>
    <xf numFmtId="0" fontId="5" fillId="0" borderId="18" xfId="0" applyFont="1" applyBorder="1" applyAlignment="1" applyProtection="1">
      <alignment horizontal="center"/>
      <protection/>
    </xf>
    <xf numFmtId="0" fontId="0" fillId="0" borderId="56" xfId="0" applyBorder="1" applyAlignment="1" applyProtection="1">
      <alignment horizontal="center"/>
      <protection/>
    </xf>
    <xf numFmtId="0" fontId="2" fillId="35" borderId="54" xfId="0" applyFont="1" applyFill="1" applyBorder="1" applyAlignment="1" applyProtection="1">
      <alignment horizontal="center"/>
      <protection/>
    </xf>
    <xf numFmtId="0" fontId="0" fillId="0" borderId="54" xfId="0" applyBorder="1" applyAlignment="1" applyProtection="1">
      <alignment horizontal="center"/>
      <protection/>
    </xf>
    <xf numFmtId="0" fontId="0" fillId="35" borderId="18" xfId="0" applyFill="1" applyBorder="1" applyAlignment="1" applyProtection="1">
      <alignment horizontal="center"/>
      <protection/>
    </xf>
    <xf numFmtId="0" fontId="0" fillId="0" borderId="53" xfId="0" applyFill="1" applyBorder="1" applyAlignment="1" applyProtection="1">
      <alignment horizontal="center"/>
      <protection/>
    </xf>
    <xf numFmtId="3" fontId="0" fillId="0" borderId="60" xfId="0" applyNumberFormat="1" applyBorder="1" applyAlignment="1" applyProtection="1">
      <alignment horizontal="center"/>
      <protection/>
    </xf>
    <xf numFmtId="0" fontId="0" fillId="0" borderId="60" xfId="0" applyFill="1" applyBorder="1" applyAlignment="1" applyProtection="1">
      <alignment horizontal="center"/>
      <protection/>
    </xf>
    <xf numFmtId="0" fontId="0" fillId="0" borderId="61" xfId="0" applyBorder="1" applyAlignment="1" applyProtection="1">
      <alignment horizontal="center"/>
      <protection/>
    </xf>
    <xf numFmtId="0" fontId="0" fillId="0" borderId="62" xfId="0" applyBorder="1" applyAlignment="1" applyProtection="1">
      <alignment horizontal="center"/>
      <protection/>
    </xf>
    <xf numFmtId="0" fontId="12" fillId="35" borderId="62" xfId="0" applyFont="1" applyFill="1" applyBorder="1" applyAlignment="1" applyProtection="1">
      <alignment horizontal="center"/>
      <protection/>
    </xf>
    <xf numFmtId="0" fontId="0" fillId="0" borderId="63" xfId="0" applyBorder="1" applyAlignment="1" applyProtection="1">
      <alignment horizontal="center"/>
      <protection/>
    </xf>
    <xf numFmtId="0" fontId="0" fillId="0" borderId="0" xfId="0" applyFill="1" applyBorder="1" applyAlignment="1">
      <alignment horizontal="center"/>
    </xf>
    <xf numFmtId="0" fontId="78" fillId="0" borderId="0" xfId="52" applyAlignment="1">
      <alignment/>
    </xf>
    <xf numFmtId="0" fontId="0" fillId="17" borderId="18" xfId="0" applyFill="1" applyBorder="1" applyAlignment="1">
      <alignment horizontal="center"/>
    </xf>
    <xf numFmtId="0" fontId="0" fillId="33" borderId="18" xfId="0" applyFill="1" applyBorder="1" applyAlignment="1">
      <alignment horizontal="center"/>
    </xf>
    <xf numFmtId="0" fontId="86" fillId="0" borderId="0" xfId="0" applyFont="1" applyBorder="1" applyAlignment="1">
      <alignment horizontal="center"/>
    </xf>
    <xf numFmtId="0" fontId="0" fillId="34" borderId="0" xfId="0" applyFill="1" applyBorder="1" applyAlignment="1">
      <alignment horizontal="center"/>
    </xf>
    <xf numFmtId="165" fontId="0" fillId="34" borderId="0" xfId="0" applyNumberFormat="1" applyFill="1" applyBorder="1" applyAlignment="1">
      <alignment horizontal="center"/>
    </xf>
    <xf numFmtId="0" fontId="0" fillId="0" borderId="0" xfId="0" applyFill="1" applyBorder="1" applyAlignment="1">
      <alignment horizontal="left"/>
    </xf>
    <xf numFmtId="168" fontId="0" fillId="34" borderId="0" xfId="0" applyNumberFormat="1" applyFill="1" applyBorder="1" applyAlignment="1">
      <alignment horizontal="center"/>
    </xf>
    <xf numFmtId="164" fontId="0" fillId="0" borderId="0" xfId="0" applyNumberFormat="1" applyFill="1" applyBorder="1" applyAlignment="1">
      <alignment horizontal="center"/>
    </xf>
    <xf numFmtId="0" fontId="87" fillId="0" borderId="0" xfId="0" applyFont="1" applyAlignment="1">
      <alignment/>
    </xf>
    <xf numFmtId="3" fontId="0" fillId="0" borderId="0" xfId="0" applyNumberFormat="1" applyFill="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64" xfId="0" applyBorder="1" applyAlignment="1">
      <alignment/>
    </xf>
    <xf numFmtId="0" fontId="0" fillId="0" borderId="65" xfId="0" applyBorder="1" applyAlignment="1">
      <alignment/>
    </xf>
    <xf numFmtId="0" fontId="0" fillId="0" borderId="0" xfId="0" applyAlignment="1">
      <alignment/>
    </xf>
    <xf numFmtId="0" fontId="0" fillId="0" borderId="66" xfId="0" applyBorder="1" applyAlignment="1">
      <alignment/>
    </xf>
    <xf numFmtId="0" fontId="78" fillId="0" borderId="0" xfId="52" applyAlignment="1">
      <alignment vertical="center"/>
    </xf>
    <xf numFmtId="0" fontId="88"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0" fillId="0" borderId="0" xfId="0" applyAlignment="1">
      <alignment horizontal="left" vertical="center" indent="1"/>
    </xf>
    <xf numFmtId="0" fontId="91" fillId="0" borderId="0" xfId="0" applyFont="1" applyAlignment="1">
      <alignment horizontal="left" vertical="center" indent="1"/>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92" fillId="0" borderId="0" xfId="0" applyFont="1" applyBorder="1" applyAlignment="1">
      <alignment/>
    </xf>
    <xf numFmtId="0" fontId="0" fillId="0" borderId="0" xfId="0" applyFont="1" applyBorder="1" applyAlignment="1">
      <alignment horizontal="center"/>
    </xf>
    <xf numFmtId="2" fontId="93" fillId="0" borderId="0" xfId="0" applyNumberFormat="1" applyFont="1" applyBorder="1" applyAlignment="1">
      <alignment horizontal="center"/>
    </xf>
    <xf numFmtId="0" fontId="0" fillId="0" borderId="0" xfId="0"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0" xfId="0" applyAlignment="1">
      <alignment/>
    </xf>
    <xf numFmtId="4" fontId="0" fillId="0" borderId="0" xfId="0" applyNumberFormat="1" applyFill="1" applyBorder="1" applyAlignment="1">
      <alignment horizontal="center"/>
    </xf>
    <xf numFmtId="3" fontId="0" fillId="0" borderId="18" xfId="0" applyNumberFormat="1" applyBorder="1" applyAlignment="1">
      <alignment horizontal="center"/>
    </xf>
    <xf numFmtId="0" fontId="0" fillId="0" borderId="0" xfId="0" applyAlignment="1">
      <alignment horizontal="center"/>
    </xf>
    <xf numFmtId="0" fontId="0" fillId="0" borderId="0" xfId="0" applyAlignment="1">
      <alignment/>
    </xf>
    <xf numFmtId="4" fontId="0" fillId="33" borderId="18" xfId="0" applyNumberFormat="1" applyFill="1" applyBorder="1" applyAlignment="1">
      <alignment horizontal="center"/>
    </xf>
    <xf numFmtId="3" fontId="0" fillId="35" borderId="18" xfId="0" applyNumberFormat="1" applyFill="1" applyBorder="1" applyAlignment="1">
      <alignment horizontal="center"/>
    </xf>
    <xf numFmtId="3" fontId="0" fillId="39" borderId="0" xfId="0" applyNumberFormat="1" applyFill="1" applyBorder="1" applyAlignment="1">
      <alignment horizontal="center"/>
    </xf>
    <xf numFmtId="3" fontId="3" fillId="0" borderId="0" xfId="0" applyNumberFormat="1" applyFont="1" applyBorder="1" applyAlignment="1">
      <alignment/>
    </xf>
    <xf numFmtId="164" fontId="0" fillId="35" borderId="45" xfId="0" applyNumberFormat="1" applyFill="1" applyBorder="1" applyAlignment="1">
      <alignment horizontal="center"/>
    </xf>
    <xf numFmtId="164" fontId="0" fillId="35" borderId="18" xfId="0" applyNumberFormat="1" applyFill="1" applyBorder="1" applyAlignment="1">
      <alignment horizontal="center"/>
    </xf>
    <xf numFmtId="0" fontId="94" fillId="40" borderId="0" xfId="0" applyFont="1" applyFill="1" applyAlignment="1">
      <alignment/>
    </xf>
    <xf numFmtId="0" fontId="0" fillId="0" borderId="0" xfId="0" applyAlignment="1">
      <alignment/>
    </xf>
    <xf numFmtId="166" fontId="0" fillId="34" borderId="0" xfId="0" applyNumberFormat="1" applyFill="1" applyBorder="1" applyAlignment="1">
      <alignment horizontal="center"/>
    </xf>
    <xf numFmtId="2" fontId="3" fillId="0" borderId="0" xfId="0" applyNumberFormat="1" applyFont="1" applyBorder="1" applyAlignment="1">
      <alignment horizontal="center"/>
    </xf>
    <xf numFmtId="0" fontId="0" fillId="33" borderId="45" xfId="0" applyFill="1" applyBorder="1" applyAlignment="1">
      <alignment horizontal="center"/>
    </xf>
    <xf numFmtId="0" fontId="0" fillId="33" borderId="80" xfId="0" applyFill="1" applyBorder="1" applyAlignment="1">
      <alignment horizontal="center"/>
    </xf>
    <xf numFmtId="0" fontId="0" fillId="0" borderId="81" xfId="0" applyBorder="1" applyAlignment="1">
      <alignment/>
    </xf>
    <xf numFmtId="0" fontId="3" fillId="0" borderId="81" xfId="0" applyFont="1" applyBorder="1" applyAlignment="1">
      <alignment horizontal="center"/>
    </xf>
    <xf numFmtId="0" fontId="3" fillId="0" borderId="81" xfId="0" applyFont="1" applyFill="1" applyBorder="1" applyAlignment="1">
      <alignment horizontal="center"/>
    </xf>
    <xf numFmtId="0" fontId="0" fillId="0" borderId="81" xfId="0" applyBorder="1" applyAlignment="1">
      <alignment horizontal="center"/>
    </xf>
    <xf numFmtId="0" fontId="0" fillId="0" borderId="81" xfId="0" applyFill="1" applyBorder="1" applyAlignment="1">
      <alignment/>
    </xf>
    <xf numFmtId="0" fontId="87" fillId="0" borderId="82" xfId="0" applyFont="1" applyBorder="1" applyAlignment="1">
      <alignment horizontal="lef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165" fontId="0" fillId="0" borderId="0" xfId="0" applyNumberFormat="1" applyFill="1" applyBorder="1" applyAlignment="1">
      <alignment horizontal="center"/>
    </xf>
    <xf numFmtId="0" fontId="0" fillId="0" borderId="81" xfId="0" applyFill="1" applyBorder="1" applyAlignment="1">
      <alignment horizontal="center"/>
    </xf>
    <xf numFmtId="0" fontId="0" fillId="0" borderId="87" xfId="0" applyFill="1" applyBorder="1" applyAlignment="1">
      <alignment/>
    </xf>
    <xf numFmtId="0" fontId="0" fillId="0" borderId="0" xfId="0" applyAlignment="1">
      <alignment/>
    </xf>
    <xf numFmtId="0" fontId="0" fillId="0" borderId="0" xfId="0" applyAlignment="1">
      <alignment/>
    </xf>
    <xf numFmtId="0" fontId="0" fillId="0" borderId="82" xfId="0" applyBorder="1" applyAlignment="1">
      <alignment/>
    </xf>
    <xf numFmtId="0" fontId="0" fillId="0" borderId="84" xfId="0" applyFill="1" applyBorder="1" applyAlignment="1">
      <alignment horizontal="center"/>
    </xf>
    <xf numFmtId="0" fontId="0" fillId="0" borderId="85" xfId="0" applyFill="1" applyBorder="1" applyAlignment="1">
      <alignment/>
    </xf>
    <xf numFmtId="0" fontId="0" fillId="39" borderId="80" xfId="0" applyFill="1" applyBorder="1" applyAlignment="1">
      <alignment horizontal="center"/>
    </xf>
    <xf numFmtId="0" fontId="0" fillId="0" borderId="89" xfId="0" applyFill="1" applyBorder="1" applyAlignment="1">
      <alignment horizontal="center"/>
    </xf>
    <xf numFmtId="0" fontId="0" fillId="33" borderId="90" xfId="0" applyFill="1" applyBorder="1" applyAlignment="1">
      <alignment horizontal="center"/>
    </xf>
    <xf numFmtId="0" fontId="0" fillId="0" borderId="91" xfId="0" applyFill="1" applyBorder="1" applyAlignment="1">
      <alignment/>
    </xf>
    <xf numFmtId="0" fontId="0" fillId="0" borderId="92" xfId="0" applyFill="1" applyBorder="1" applyAlignment="1">
      <alignment/>
    </xf>
    <xf numFmtId="0" fontId="0" fillId="0" borderId="80" xfId="0" applyFill="1" applyBorder="1" applyAlignment="1">
      <alignment horizontal="center"/>
    </xf>
    <xf numFmtId="0" fontId="0" fillId="0" borderId="93" xfId="0" applyBorder="1" applyAlignment="1">
      <alignment/>
    </xf>
    <xf numFmtId="0" fontId="0" fillId="0" borderId="94" xfId="0" applyBorder="1" applyAlignment="1">
      <alignment/>
    </xf>
    <xf numFmtId="0" fontId="0" fillId="0" borderId="95" xfId="0" applyBorder="1" applyAlignment="1">
      <alignment horizontal="left"/>
    </xf>
    <xf numFmtId="0" fontId="0" fillId="0" borderId="95" xfId="0" applyBorder="1" applyAlignment="1">
      <alignment/>
    </xf>
    <xf numFmtId="0" fontId="0" fillId="0" borderId="96" xfId="0" applyBorder="1" applyAlignment="1">
      <alignment/>
    </xf>
    <xf numFmtId="0" fontId="0" fillId="0" borderId="97" xfId="0" applyBorder="1" applyAlignment="1">
      <alignment/>
    </xf>
    <xf numFmtId="0" fontId="86" fillId="0" borderId="97" xfId="0" applyFont="1" applyBorder="1" applyAlignment="1">
      <alignment/>
    </xf>
    <xf numFmtId="0" fontId="0" fillId="0" borderId="98" xfId="0" applyBorder="1" applyAlignment="1">
      <alignment/>
    </xf>
    <xf numFmtId="0" fontId="0" fillId="0" borderId="99" xfId="0" applyBorder="1" applyAlignment="1">
      <alignment/>
    </xf>
    <xf numFmtId="0" fontId="0" fillId="0" borderId="100" xfId="0" applyBorder="1" applyAlignment="1">
      <alignment/>
    </xf>
    <xf numFmtId="0" fontId="95" fillId="0" borderId="0" xfId="0" applyFont="1" applyAlignment="1">
      <alignment horizontal="right"/>
    </xf>
    <xf numFmtId="0" fontId="96" fillId="0" borderId="0" xfId="0" applyFont="1" applyAlignment="1">
      <alignment/>
    </xf>
    <xf numFmtId="0" fontId="0" fillId="0" borderId="81" xfId="0" applyBorder="1" applyAlignment="1">
      <alignment horizontal="left"/>
    </xf>
    <xf numFmtId="0" fontId="0" fillId="0" borderId="84" xfId="0" applyBorder="1" applyAlignment="1">
      <alignment horizontal="center"/>
    </xf>
    <xf numFmtId="164" fontId="0" fillId="33" borderId="101" xfId="0" applyNumberFormat="1" applyFill="1" applyBorder="1" applyAlignment="1">
      <alignment horizontal="center"/>
    </xf>
    <xf numFmtId="0" fontId="87" fillId="0" borderId="82" xfId="0" applyFont="1" applyBorder="1" applyAlignment="1">
      <alignment/>
    </xf>
    <xf numFmtId="0" fontId="0" fillId="0" borderId="88" xfId="0" applyFill="1" applyBorder="1" applyAlignment="1">
      <alignment/>
    </xf>
    <xf numFmtId="0" fontId="87" fillId="0" borderId="82" xfId="0" applyFont="1" applyFill="1" applyBorder="1" applyAlignment="1">
      <alignment/>
    </xf>
    <xf numFmtId="0" fontId="87" fillId="0" borderId="83" xfId="0" applyFont="1" applyBorder="1" applyAlignment="1">
      <alignment horizontal="left"/>
    </xf>
    <xf numFmtId="0" fontId="0" fillId="0" borderId="85" xfId="0" applyFill="1" applyBorder="1" applyAlignment="1">
      <alignment horizontal="center"/>
    </xf>
    <xf numFmtId="0" fontId="87" fillId="0" borderId="82" xfId="0" applyFont="1" applyFill="1" applyBorder="1" applyAlignment="1">
      <alignment horizontal="left"/>
    </xf>
    <xf numFmtId="0" fontId="0" fillId="34" borderId="81" xfId="0" applyFill="1" applyBorder="1" applyAlignment="1">
      <alignment horizontal="center"/>
    </xf>
    <xf numFmtId="0" fontId="0" fillId="34" borderId="87" xfId="0" applyFill="1" applyBorder="1" applyAlignment="1">
      <alignment/>
    </xf>
    <xf numFmtId="2" fontId="0" fillId="0" borderId="85" xfId="0" applyNumberFormat="1" applyBorder="1" applyAlignment="1">
      <alignment horizontal="center"/>
    </xf>
    <xf numFmtId="0" fontId="0" fillId="0" borderId="84" xfId="0" applyFill="1" applyBorder="1" applyAlignment="1">
      <alignment/>
    </xf>
    <xf numFmtId="2" fontId="0" fillId="39" borderId="80" xfId="0" applyNumberFormat="1" applyFill="1" applyBorder="1" applyAlignment="1">
      <alignment horizontal="center"/>
    </xf>
    <xf numFmtId="166" fontId="0" fillId="39" borderId="80" xfId="0" applyNumberFormat="1" applyFill="1" applyBorder="1" applyAlignment="1">
      <alignment horizontal="center"/>
    </xf>
    <xf numFmtId="0" fontId="92" fillId="0" borderId="82" xfId="0" applyFont="1" applyBorder="1" applyAlignment="1">
      <alignment/>
    </xf>
    <xf numFmtId="0" fontId="0" fillId="0" borderId="85" xfId="0" applyFont="1" applyFill="1" applyBorder="1" applyAlignment="1">
      <alignment horizontal="center"/>
    </xf>
    <xf numFmtId="168" fontId="0" fillId="35" borderId="80" xfId="0" applyNumberFormat="1" applyFill="1" applyBorder="1" applyAlignment="1">
      <alignment horizontal="center"/>
    </xf>
    <xf numFmtId="3" fontId="0" fillId="0" borderId="80" xfId="0" applyNumberFormat="1" applyBorder="1" applyAlignment="1">
      <alignment horizontal="center"/>
    </xf>
    <xf numFmtId="4" fontId="0" fillId="33" borderId="80" xfId="0" applyNumberFormat="1" applyFill="1" applyBorder="1" applyAlignment="1">
      <alignment horizontal="center"/>
    </xf>
    <xf numFmtId="164" fontId="0" fillId="35" borderId="80" xfId="0" applyNumberFormat="1" applyFill="1" applyBorder="1" applyAlignment="1">
      <alignment horizontal="center"/>
    </xf>
    <xf numFmtId="3" fontId="0" fillId="39" borderId="80" xfId="0" applyNumberFormat="1" applyFill="1" applyBorder="1" applyAlignment="1">
      <alignment horizontal="center"/>
    </xf>
    <xf numFmtId="4" fontId="0" fillId="39" borderId="80" xfId="0" applyNumberFormat="1" applyFill="1" applyBorder="1" applyAlignment="1">
      <alignment horizontal="center"/>
    </xf>
    <xf numFmtId="3" fontId="0" fillId="0" borderId="81" xfId="0" applyNumberFormat="1" applyBorder="1" applyAlignment="1">
      <alignment/>
    </xf>
    <xf numFmtId="3" fontId="0" fillId="0" borderId="81" xfId="0" applyNumberFormat="1" applyBorder="1" applyAlignment="1">
      <alignment horizontal="center"/>
    </xf>
    <xf numFmtId="3" fontId="3" fillId="0" borderId="81" xfId="0" applyNumberFormat="1" applyFont="1" applyBorder="1" applyAlignment="1">
      <alignment horizontal="center"/>
    </xf>
    <xf numFmtId="3" fontId="3" fillId="0" borderId="81" xfId="0" applyNumberFormat="1" applyFont="1" applyBorder="1" applyAlignment="1">
      <alignment horizontal="left"/>
    </xf>
    <xf numFmtId="3" fontId="5" fillId="0" borderId="82" xfId="0" applyNumberFormat="1" applyFont="1" applyBorder="1" applyAlignment="1">
      <alignment/>
    </xf>
    <xf numFmtId="3" fontId="0" fillId="0" borderId="83" xfId="0" applyNumberFormat="1" applyBorder="1" applyAlignment="1">
      <alignment/>
    </xf>
    <xf numFmtId="3" fontId="3" fillId="0" borderId="84" xfId="0" applyNumberFormat="1" applyFont="1" applyBorder="1" applyAlignment="1">
      <alignment horizontal="center"/>
    </xf>
    <xf numFmtId="3" fontId="0" fillId="0" borderId="86" xfId="0" applyNumberFormat="1" applyBorder="1" applyAlignment="1">
      <alignment/>
    </xf>
    <xf numFmtId="3" fontId="0" fillId="0" borderId="87" xfId="0" applyNumberFormat="1" applyBorder="1" applyAlignment="1">
      <alignment/>
    </xf>
    <xf numFmtId="3" fontId="3" fillId="0" borderId="87" xfId="0" applyNumberFormat="1" applyFont="1" applyBorder="1" applyAlignment="1">
      <alignment/>
    </xf>
    <xf numFmtId="3" fontId="0" fillId="0" borderId="87" xfId="0" applyNumberFormat="1" applyFill="1" applyBorder="1" applyAlignment="1">
      <alignment/>
    </xf>
    <xf numFmtId="3" fontId="0" fillId="0" borderId="88" xfId="0" applyNumberFormat="1" applyBorder="1" applyAlignment="1">
      <alignment/>
    </xf>
    <xf numFmtId="3" fontId="0" fillId="0" borderId="81" xfId="0" applyNumberFormat="1" applyFill="1" applyBorder="1" applyAlignment="1">
      <alignment horizontal="center"/>
    </xf>
    <xf numFmtId="3" fontId="5" fillId="0" borderId="82" xfId="0" applyNumberFormat="1" applyFont="1" applyBorder="1" applyAlignment="1">
      <alignment horizontal="left"/>
    </xf>
    <xf numFmtId="3" fontId="0" fillId="0" borderId="83" xfId="0" applyNumberFormat="1" applyBorder="1" applyAlignment="1">
      <alignment horizontal="center"/>
    </xf>
    <xf numFmtId="3" fontId="0" fillId="0" borderId="84" xfId="0" applyNumberFormat="1" applyFill="1" applyBorder="1" applyAlignment="1">
      <alignment horizontal="center"/>
    </xf>
    <xf numFmtId="3" fontId="0" fillId="0" borderId="88" xfId="0" applyNumberFormat="1" applyFill="1" applyBorder="1" applyAlignment="1">
      <alignment/>
    </xf>
    <xf numFmtId="0" fontId="0" fillId="0" borderId="82" xfId="0" applyBorder="1" applyAlignment="1">
      <alignment horizontal="center"/>
    </xf>
    <xf numFmtId="0" fontId="0" fillId="0" borderId="83" xfId="0" applyBorder="1" applyAlignment="1">
      <alignment horizontal="center"/>
    </xf>
    <xf numFmtId="0" fontId="0" fillId="0" borderId="85" xfId="0" applyBorder="1" applyAlignment="1">
      <alignment horizontal="center"/>
    </xf>
    <xf numFmtId="0" fontId="93" fillId="0" borderId="0" xfId="0" applyFont="1" applyBorder="1" applyAlignment="1">
      <alignment/>
    </xf>
    <xf numFmtId="0" fontId="95" fillId="0" borderId="0" xfId="0" applyFont="1" applyBorder="1" applyAlignment="1">
      <alignment horizontal="right"/>
    </xf>
    <xf numFmtId="164" fontId="3" fillId="39" borderId="80" xfId="0" applyNumberFormat="1" applyFont="1" applyFill="1" applyBorder="1" applyAlignment="1">
      <alignment horizontal="center"/>
    </xf>
    <xf numFmtId="4" fontId="0" fillId="39" borderId="85" xfId="0" applyNumberFormat="1" applyFill="1" applyBorder="1" applyAlignment="1">
      <alignment horizontal="center"/>
    </xf>
    <xf numFmtId="0" fontId="3" fillId="0" borderId="81" xfId="0" applyFont="1" applyBorder="1" applyAlignment="1">
      <alignment/>
    </xf>
    <xf numFmtId="0" fontId="5" fillId="0" borderId="82" xfId="0" applyFont="1" applyBorder="1" applyAlignment="1">
      <alignment/>
    </xf>
    <xf numFmtId="0" fontId="3" fillId="0" borderId="87" xfId="0" applyFont="1" applyBorder="1" applyAlignment="1">
      <alignment/>
    </xf>
    <xf numFmtId="3" fontId="0" fillId="39" borderId="85" xfId="0" applyNumberFormat="1" applyFill="1" applyBorder="1" applyAlignment="1">
      <alignment horizontal="center"/>
    </xf>
    <xf numFmtId="0" fontId="3" fillId="0" borderId="93" xfId="0" applyFont="1" applyBorder="1" applyAlignment="1">
      <alignment/>
    </xf>
    <xf numFmtId="0" fontId="3" fillId="0" borderId="95" xfId="0" applyFont="1" applyBorder="1" applyAlignment="1">
      <alignment/>
    </xf>
    <xf numFmtId="0" fontId="0" fillId="0" borderId="0" xfId="0" applyAlignment="1">
      <alignment horizontal="center"/>
    </xf>
    <xf numFmtId="0" fontId="0" fillId="0" borderId="0" xfId="0" applyAlignment="1">
      <alignment/>
    </xf>
    <xf numFmtId="0" fontId="0" fillId="0" borderId="0" xfId="0" applyAlignment="1">
      <alignment wrapText="1"/>
    </xf>
    <xf numFmtId="165" fontId="0" fillId="33" borderId="80" xfId="0" applyNumberFormat="1" applyFill="1" applyBorder="1" applyAlignment="1">
      <alignment horizontal="center"/>
    </xf>
    <xf numFmtId="166" fontId="0" fillId="33" borderId="80" xfId="0" applyNumberFormat="1" applyFill="1" applyBorder="1" applyAlignment="1">
      <alignment horizontal="center"/>
    </xf>
    <xf numFmtId="1" fontId="0" fillId="33" borderId="80" xfId="0" applyNumberFormat="1" applyFill="1" applyBorder="1" applyAlignment="1">
      <alignment horizontal="center"/>
    </xf>
    <xf numFmtId="1" fontId="0" fillId="0" borderId="0" xfId="0" applyNumberFormat="1" applyFill="1" applyBorder="1" applyAlignment="1">
      <alignment horizontal="center"/>
    </xf>
    <xf numFmtId="2" fontId="0" fillId="17" borderId="18" xfId="0" applyNumberFormat="1" applyFill="1" applyBorder="1" applyAlignment="1">
      <alignment horizontal="center"/>
    </xf>
    <xf numFmtId="0" fontId="0" fillId="39" borderId="102" xfId="0" applyFill="1" applyBorder="1" applyAlignment="1">
      <alignment horizontal="center"/>
    </xf>
    <xf numFmtId="165" fontId="0" fillId="39" borderId="80" xfId="0" applyNumberFormat="1" applyFill="1" applyBorder="1" applyAlignment="1">
      <alignment horizontal="center"/>
    </xf>
    <xf numFmtId="0" fontId="0" fillId="0" borderId="93" xfId="0" applyBorder="1" applyAlignment="1">
      <alignment horizontal="center"/>
    </xf>
    <xf numFmtId="0" fontId="0" fillId="34" borderId="94" xfId="0" applyFill="1" applyBorder="1" applyAlignment="1">
      <alignment horizontal="center"/>
    </xf>
    <xf numFmtId="165" fontId="0" fillId="33" borderId="103" xfId="0" applyNumberFormat="1" applyFill="1" applyBorder="1" applyAlignment="1">
      <alignment horizontal="center"/>
    </xf>
    <xf numFmtId="0" fontId="86" fillId="0" borderId="96" xfId="0" applyFont="1" applyBorder="1" applyAlignment="1">
      <alignment horizontal="center"/>
    </xf>
    <xf numFmtId="2" fontId="0" fillId="39" borderId="104" xfId="0" applyNumberFormat="1" applyFont="1" applyFill="1" applyBorder="1" applyAlignment="1">
      <alignment horizontal="center"/>
    </xf>
    <xf numFmtId="0" fontId="0" fillId="34" borderId="98" xfId="0" applyFill="1" applyBorder="1" applyAlignment="1">
      <alignment/>
    </xf>
    <xf numFmtId="0" fontId="0" fillId="0" borderId="99" xfId="0" applyFill="1" applyBorder="1" applyAlignment="1">
      <alignment/>
    </xf>
    <xf numFmtId="0" fontId="0" fillId="0" borderId="81"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7.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1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5</xdr:row>
      <xdr:rowOff>142875</xdr:rowOff>
    </xdr:from>
    <xdr:to>
      <xdr:col>23</xdr:col>
      <xdr:colOff>381000</xdr:colOff>
      <xdr:row>9</xdr:row>
      <xdr:rowOff>38100</xdr:rowOff>
    </xdr:to>
    <xdr:grpSp>
      <xdr:nvGrpSpPr>
        <xdr:cNvPr id="1" name="Group 1"/>
        <xdr:cNvGrpSpPr>
          <a:grpSpLocks/>
        </xdr:cNvGrpSpPr>
      </xdr:nvGrpSpPr>
      <xdr:grpSpPr>
        <a:xfrm>
          <a:off x="9991725" y="952500"/>
          <a:ext cx="2085975" cy="685800"/>
          <a:chOff x="6257925" y="4581525"/>
          <a:chExt cx="2428875" cy="752475"/>
        </a:xfrm>
        <a:solidFill>
          <a:srgbClr val="FFFFFF"/>
        </a:solidFill>
      </xdr:grpSpPr>
      <xdr:sp>
        <xdr:nvSpPr>
          <xdr:cNvPr id="2" name="Straight Connector 5"/>
          <xdr:cNvSpPr>
            <a:spLocks/>
          </xdr:cNvSpPr>
        </xdr:nvSpPr>
        <xdr:spPr>
          <a:xfrm flipV="1">
            <a:off x="6327148" y="4863703"/>
            <a:ext cx="1301270" cy="196584"/>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Straight Connector 7"/>
          <xdr:cNvSpPr>
            <a:spLocks/>
          </xdr:cNvSpPr>
        </xdr:nvSpPr>
        <xdr:spPr>
          <a:xfrm flipV="1">
            <a:off x="7741360" y="4761178"/>
            <a:ext cx="615720" cy="85594"/>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Straight Connector 9"/>
          <xdr:cNvSpPr>
            <a:spLocks/>
          </xdr:cNvSpPr>
        </xdr:nvSpPr>
        <xdr:spPr>
          <a:xfrm flipV="1">
            <a:off x="7628418" y="4795228"/>
            <a:ext cx="0" cy="68475"/>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Straight Connector 11"/>
          <xdr:cNvSpPr>
            <a:spLocks/>
          </xdr:cNvSpPr>
        </xdr:nvSpPr>
        <xdr:spPr>
          <a:xfrm flipV="1">
            <a:off x="7749861" y="4786763"/>
            <a:ext cx="0" cy="68475"/>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Box 14"/>
          <xdr:cNvSpPr txBox="1">
            <a:spLocks noChangeArrowheads="1"/>
          </xdr:cNvSpPr>
        </xdr:nvSpPr>
        <xdr:spPr>
          <a:xfrm>
            <a:off x="7706749" y="4581525"/>
            <a:ext cx="329720" cy="24794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Q</a:t>
            </a:r>
          </a:p>
        </xdr:txBody>
      </xdr:sp>
      <xdr:sp>
        <xdr:nvSpPr>
          <xdr:cNvPr id="7" name="Straight Arrow Connector 13"/>
          <xdr:cNvSpPr>
            <a:spLocks/>
          </xdr:cNvSpPr>
        </xdr:nvSpPr>
        <xdr:spPr>
          <a:xfrm flipV="1">
            <a:off x="7697641" y="4598644"/>
            <a:ext cx="0" cy="188119"/>
          </a:xfrm>
          <a:prstGeom prst="straightConnector1">
            <a:avLst/>
          </a:prstGeom>
          <a:noFill/>
          <a:ln w="9525" cmpd="sng">
            <a:solidFill>
              <a:srgbClr val="00B0F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Straight Arrow Connector 24"/>
          <xdr:cNvSpPr>
            <a:spLocks/>
          </xdr:cNvSpPr>
        </xdr:nvSpPr>
        <xdr:spPr>
          <a:xfrm>
            <a:off x="7429250" y="4974881"/>
            <a:ext cx="190667" cy="0"/>
          </a:xfrm>
          <a:prstGeom prst="straightConnector1">
            <a:avLst/>
          </a:prstGeom>
          <a:noFill/>
          <a:ln w="9525" cmpd="sng">
            <a:solidFill>
              <a:srgbClr val="00B0F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Straight Arrow Connector 26"/>
          <xdr:cNvSpPr>
            <a:spLocks/>
          </xdr:cNvSpPr>
        </xdr:nvSpPr>
        <xdr:spPr>
          <a:xfrm flipH="1">
            <a:off x="7741360" y="4974881"/>
            <a:ext cx="173665" cy="0"/>
          </a:xfrm>
          <a:prstGeom prst="straightConnector1">
            <a:avLst/>
          </a:prstGeom>
          <a:noFill/>
          <a:ln w="9525" cmpd="sng">
            <a:solidFill>
              <a:srgbClr val="00B0F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TextBox 27"/>
          <xdr:cNvSpPr txBox="1">
            <a:spLocks noChangeArrowheads="1"/>
          </xdr:cNvSpPr>
        </xdr:nvSpPr>
        <xdr:spPr>
          <a:xfrm>
            <a:off x="7602307" y="4923525"/>
            <a:ext cx="156055" cy="19658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d</a:t>
            </a:r>
          </a:p>
        </xdr:txBody>
      </xdr:sp>
      <xdr:sp>
        <xdr:nvSpPr>
          <xdr:cNvPr id="11" name="Straight Connector 21"/>
          <xdr:cNvSpPr>
            <a:spLocks/>
          </xdr:cNvSpPr>
        </xdr:nvSpPr>
        <xdr:spPr>
          <a:xfrm flipH="1">
            <a:off x="7628418" y="4889287"/>
            <a:ext cx="0" cy="119644"/>
          </a:xfrm>
          <a:prstGeom prst="line">
            <a:avLst/>
          </a:prstGeom>
          <a:noFill/>
          <a:ln w="9525"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Straight Connector 22"/>
          <xdr:cNvSpPr>
            <a:spLocks/>
          </xdr:cNvSpPr>
        </xdr:nvSpPr>
        <xdr:spPr>
          <a:xfrm flipH="1">
            <a:off x="7749861" y="4863703"/>
            <a:ext cx="0" cy="119644"/>
          </a:xfrm>
          <a:prstGeom prst="line">
            <a:avLst/>
          </a:prstGeom>
          <a:noFill/>
          <a:ln w="9525"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Straight Connector 31"/>
          <xdr:cNvSpPr>
            <a:spLocks/>
          </xdr:cNvSpPr>
        </xdr:nvSpPr>
        <xdr:spPr>
          <a:xfrm>
            <a:off x="6457700" y="5026238"/>
            <a:ext cx="0" cy="273713"/>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Straight Connector 33"/>
          <xdr:cNvSpPr>
            <a:spLocks/>
          </xdr:cNvSpPr>
        </xdr:nvSpPr>
        <xdr:spPr>
          <a:xfrm>
            <a:off x="8374690" y="4761178"/>
            <a:ext cx="295108" cy="51356"/>
          </a:xfrm>
          <a:prstGeom prst="line">
            <a:avLst/>
          </a:prstGeom>
          <a:noFill/>
          <a:ln w="9525" cmpd="sng">
            <a:solidFill>
              <a:srgbClr val="00B0F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Box 34"/>
          <xdr:cNvSpPr txBox="1">
            <a:spLocks noChangeArrowheads="1"/>
          </xdr:cNvSpPr>
        </xdr:nvSpPr>
        <xdr:spPr>
          <a:xfrm>
            <a:off x="6856643" y="4692703"/>
            <a:ext cx="451164" cy="21370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
            </a:r>
            <a:r>
              <a:rPr lang="en-US" cap="none" sz="1100" b="0" i="0" u="none" baseline="-25000">
                <a:solidFill>
                  <a:srgbClr val="000000"/>
                </a:solidFill>
                <a:latin typeface="Calibri"/>
                <a:ea typeface="Calibri"/>
                <a:cs typeface="Calibri"/>
              </a:rPr>
              <a:t>amb</a:t>
            </a:r>
          </a:p>
        </xdr:txBody>
      </xdr:sp>
      <xdr:sp>
        <xdr:nvSpPr>
          <xdr:cNvPr id="16" name="TextBox 35"/>
          <xdr:cNvSpPr txBox="1">
            <a:spLocks noChangeArrowheads="1"/>
          </xdr:cNvSpPr>
        </xdr:nvSpPr>
        <xdr:spPr>
          <a:xfrm>
            <a:off x="6968978" y="5009119"/>
            <a:ext cx="407444" cy="29064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
            </a:r>
            <a:r>
              <a:rPr lang="en-US" cap="none" sz="1100" b="0" i="0" u="none" baseline="-25000">
                <a:solidFill>
                  <a:srgbClr val="000000"/>
                </a:solidFill>
                <a:latin typeface="Calibri"/>
                <a:ea typeface="Calibri"/>
                <a:cs typeface="Calibri"/>
              </a:rPr>
              <a:t>in
</a:t>
            </a:r>
            <a:r>
              <a:rPr lang="en-US" cap="none" sz="1100" b="0" i="0" u="none" baseline="0">
                <a:solidFill>
                  <a:srgbClr val="000000"/>
                </a:solidFill>
                <a:latin typeface="Calibri"/>
                <a:ea typeface="Calibri"/>
                <a:cs typeface="Calibri"/>
              </a:rPr>
              <a:t>t</a:t>
            </a:r>
          </a:p>
        </xdr:txBody>
      </xdr:sp>
      <xdr:sp>
        <xdr:nvSpPr>
          <xdr:cNvPr id="17" name="Freeform 37"/>
          <xdr:cNvSpPr>
            <a:spLocks/>
          </xdr:cNvSpPr>
        </xdr:nvSpPr>
        <xdr:spPr>
          <a:xfrm>
            <a:off x="6257925" y="5282644"/>
            <a:ext cx="346722" cy="51356"/>
          </a:xfrm>
          <a:custGeom>
            <a:pathLst>
              <a:path h="76200" w="457200">
                <a:moveTo>
                  <a:pt x="0" y="66675"/>
                </a:moveTo>
                <a:lnTo>
                  <a:pt x="95250" y="0"/>
                </a:lnTo>
                <a:lnTo>
                  <a:pt x="180975" y="66675"/>
                </a:lnTo>
                <a:lnTo>
                  <a:pt x="285750" y="19050"/>
                </a:lnTo>
                <a:lnTo>
                  <a:pt x="381000" y="76200"/>
                </a:lnTo>
                <a:lnTo>
                  <a:pt x="381000" y="76200"/>
                </a:lnTo>
                <a:lnTo>
                  <a:pt x="457200" y="38100"/>
                </a:lnTo>
              </a:path>
            </a:pathLst>
          </a:custGeom>
          <a:no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Freeform 38"/>
          <xdr:cNvSpPr>
            <a:spLocks/>
          </xdr:cNvSpPr>
        </xdr:nvSpPr>
        <xdr:spPr>
          <a:xfrm>
            <a:off x="8626078" y="4684050"/>
            <a:ext cx="60722" cy="256594"/>
          </a:xfrm>
          <a:custGeom>
            <a:pathLst>
              <a:path h="409575" w="95250">
                <a:moveTo>
                  <a:pt x="28575" y="0"/>
                </a:moveTo>
                <a:lnTo>
                  <a:pt x="95250" y="95250"/>
                </a:lnTo>
                <a:lnTo>
                  <a:pt x="95250" y="95250"/>
                </a:lnTo>
                <a:lnTo>
                  <a:pt x="38100" y="209550"/>
                </a:lnTo>
                <a:lnTo>
                  <a:pt x="85725" y="285750"/>
                </a:lnTo>
                <a:lnTo>
                  <a:pt x="0" y="361950"/>
                </a:lnTo>
                <a:lnTo>
                  <a:pt x="76200" y="409575"/>
                </a:lnTo>
              </a:path>
            </a:pathLst>
          </a:custGeom>
          <a:no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38100</xdr:colOff>
      <xdr:row>13</xdr:row>
      <xdr:rowOff>171450</xdr:rowOff>
    </xdr:from>
    <xdr:to>
      <xdr:col>11</xdr:col>
      <xdr:colOff>114300</xdr:colOff>
      <xdr:row>14</xdr:row>
      <xdr:rowOff>161925</xdr:rowOff>
    </xdr:to>
    <xdr:sp>
      <xdr:nvSpPr>
        <xdr:cNvPr id="19" name="TextBox 1"/>
        <xdr:cNvSpPr txBox="1">
          <a:spLocks noChangeArrowheads="1"/>
        </xdr:cNvSpPr>
      </xdr:nvSpPr>
      <xdr:spPr>
        <a:xfrm>
          <a:off x="4543425" y="2571750"/>
          <a:ext cx="12382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(Nm3_air/h)/(m3_liq/h)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190500</xdr:colOff>
      <xdr:row>2</xdr:row>
      <xdr:rowOff>114300</xdr:rowOff>
    </xdr:from>
    <xdr:to>
      <xdr:col>15</xdr:col>
      <xdr:colOff>409575</xdr:colOff>
      <xdr:row>25</xdr:row>
      <xdr:rowOff>57150</xdr:rowOff>
    </xdr:to>
    <xdr:pic>
      <xdr:nvPicPr>
        <xdr:cNvPr id="1" name="Picture 2"/>
        <xdr:cNvPicPr preferRelativeResize="1">
          <a:picLocks noChangeAspect="1"/>
        </xdr:cNvPicPr>
      </xdr:nvPicPr>
      <xdr:blipFill>
        <a:blip r:embed="rId1"/>
        <a:stretch>
          <a:fillRect/>
        </a:stretch>
      </xdr:blipFill>
      <xdr:spPr>
        <a:xfrm>
          <a:off x="4114800" y="447675"/>
          <a:ext cx="4914900" cy="3905250"/>
        </a:xfrm>
        <a:prstGeom prst="rect">
          <a:avLst/>
        </a:prstGeom>
        <a:noFill/>
        <a:ln w="9525" cmpd="sng">
          <a:noFill/>
        </a:ln>
      </xdr:spPr>
    </xdr:pic>
    <xdr:clientData/>
  </xdr:twoCellAnchor>
  <xdr:twoCellAnchor editAs="oneCell">
    <xdr:from>
      <xdr:col>7</xdr:col>
      <xdr:colOff>76200</xdr:colOff>
      <xdr:row>26</xdr:row>
      <xdr:rowOff>95250</xdr:rowOff>
    </xdr:from>
    <xdr:to>
      <xdr:col>15</xdr:col>
      <xdr:colOff>219075</xdr:colOff>
      <xdr:row>45</xdr:row>
      <xdr:rowOff>38100</xdr:rowOff>
    </xdr:to>
    <xdr:pic>
      <xdr:nvPicPr>
        <xdr:cNvPr id="2" name="Picture 4"/>
        <xdr:cNvPicPr preferRelativeResize="1">
          <a:picLocks noChangeAspect="1"/>
        </xdr:cNvPicPr>
      </xdr:nvPicPr>
      <xdr:blipFill>
        <a:blip r:embed="rId2"/>
        <a:stretch>
          <a:fillRect/>
        </a:stretch>
      </xdr:blipFill>
      <xdr:spPr>
        <a:xfrm>
          <a:off x="4000500" y="4552950"/>
          <a:ext cx="4838700" cy="3019425"/>
        </a:xfrm>
        <a:prstGeom prst="rect">
          <a:avLst/>
        </a:prstGeom>
        <a:noFill/>
        <a:ln w="9525" cmpd="sng">
          <a:noFill/>
        </a:ln>
      </xdr:spPr>
    </xdr:pic>
    <xdr:clientData/>
  </xdr:twoCellAnchor>
  <xdr:twoCellAnchor>
    <xdr:from>
      <xdr:col>12</xdr:col>
      <xdr:colOff>238125</xdr:colOff>
      <xdr:row>9</xdr:row>
      <xdr:rowOff>123825</xdr:rowOff>
    </xdr:from>
    <xdr:to>
      <xdr:col>14</xdr:col>
      <xdr:colOff>171450</xdr:colOff>
      <xdr:row>14</xdr:row>
      <xdr:rowOff>57150</xdr:rowOff>
    </xdr:to>
    <xdr:sp>
      <xdr:nvSpPr>
        <xdr:cNvPr id="3" name="Rectangle 1"/>
        <xdr:cNvSpPr>
          <a:spLocks/>
        </xdr:cNvSpPr>
      </xdr:nvSpPr>
      <xdr:spPr>
        <a:xfrm>
          <a:off x="7115175" y="1600200"/>
          <a:ext cx="1095375" cy="838200"/>
        </a:xfrm>
        <a:prstGeom prst="rect">
          <a:avLst/>
        </a:prstGeom>
        <a:solidFill>
          <a:srgbClr val="4F81BD">
            <a:alpha val="20000"/>
          </a:srgbClr>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13</xdr:row>
      <xdr:rowOff>57150</xdr:rowOff>
    </xdr:from>
    <xdr:to>
      <xdr:col>14</xdr:col>
      <xdr:colOff>190500</xdr:colOff>
      <xdr:row>14</xdr:row>
      <xdr:rowOff>57150</xdr:rowOff>
    </xdr:to>
    <xdr:sp>
      <xdr:nvSpPr>
        <xdr:cNvPr id="4" name="Rectangle 4"/>
        <xdr:cNvSpPr>
          <a:spLocks/>
        </xdr:cNvSpPr>
      </xdr:nvSpPr>
      <xdr:spPr>
        <a:xfrm>
          <a:off x="4819650" y="2238375"/>
          <a:ext cx="3409950" cy="200025"/>
        </a:xfrm>
        <a:prstGeom prst="rect">
          <a:avLst/>
        </a:prstGeom>
        <a:solidFill>
          <a:srgbClr val="4F81BD">
            <a:alpha val="20000"/>
          </a:srgbClr>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6</xdr:row>
      <xdr:rowOff>142875</xdr:rowOff>
    </xdr:from>
    <xdr:to>
      <xdr:col>6</xdr:col>
      <xdr:colOff>609600</xdr:colOff>
      <xdr:row>14</xdr:row>
      <xdr:rowOff>114300</xdr:rowOff>
    </xdr:to>
    <xdr:pic>
      <xdr:nvPicPr>
        <xdr:cNvPr id="1" name="1 Imagen"/>
        <xdr:cNvPicPr preferRelativeResize="1">
          <a:picLocks noChangeAspect="1"/>
        </xdr:cNvPicPr>
      </xdr:nvPicPr>
      <xdr:blipFill>
        <a:blip r:embed="rId1"/>
        <a:stretch>
          <a:fillRect/>
        </a:stretch>
      </xdr:blipFill>
      <xdr:spPr>
        <a:xfrm>
          <a:off x="647700" y="1228725"/>
          <a:ext cx="3562350" cy="1352550"/>
        </a:xfrm>
        <a:prstGeom prst="rect">
          <a:avLst/>
        </a:prstGeom>
        <a:noFill/>
        <a:ln w="9525" cmpd="sng">
          <a:noFill/>
        </a:ln>
      </xdr:spPr>
    </xdr:pic>
    <xdr:clientData/>
  </xdr:twoCellAnchor>
  <xdr:twoCellAnchor editAs="oneCell">
    <xdr:from>
      <xdr:col>7</xdr:col>
      <xdr:colOff>314325</xdr:colOff>
      <xdr:row>4</xdr:row>
      <xdr:rowOff>28575</xdr:rowOff>
    </xdr:from>
    <xdr:to>
      <xdr:col>11</xdr:col>
      <xdr:colOff>333375</xdr:colOff>
      <xdr:row>17</xdr:row>
      <xdr:rowOff>114300</xdr:rowOff>
    </xdr:to>
    <xdr:pic>
      <xdr:nvPicPr>
        <xdr:cNvPr id="2" name="2 Imagen"/>
        <xdr:cNvPicPr preferRelativeResize="1">
          <a:picLocks noChangeAspect="1"/>
        </xdr:cNvPicPr>
      </xdr:nvPicPr>
      <xdr:blipFill>
        <a:blip r:embed="rId2"/>
        <a:stretch>
          <a:fillRect/>
        </a:stretch>
      </xdr:blipFill>
      <xdr:spPr>
        <a:xfrm>
          <a:off x="4676775" y="704850"/>
          <a:ext cx="3067050" cy="2362200"/>
        </a:xfrm>
        <a:prstGeom prst="rect">
          <a:avLst/>
        </a:prstGeom>
        <a:noFill/>
        <a:ln w="9525" cmpd="sng">
          <a:noFill/>
        </a:ln>
      </xdr:spPr>
    </xdr:pic>
    <xdr:clientData/>
  </xdr:twoCellAnchor>
  <xdr:twoCellAnchor editAs="oneCell">
    <xdr:from>
      <xdr:col>2</xdr:col>
      <xdr:colOff>47625</xdr:colOff>
      <xdr:row>2</xdr:row>
      <xdr:rowOff>47625</xdr:rowOff>
    </xdr:from>
    <xdr:to>
      <xdr:col>5</xdr:col>
      <xdr:colOff>19050</xdr:colOff>
      <xdr:row>4</xdr:row>
      <xdr:rowOff>200025</xdr:rowOff>
    </xdr:to>
    <xdr:pic>
      <xdr:nvPicPr>
        <xdr:cNvPr id="3" name="3 Imagen"/>
        <xdr:cNvPicPr preferRelativeResize="1">
          <a:picLocks noChangeAspect="1"/>
        </xdr:cNvPicPr>
      </xdr:nvPicPr>
      <xdr:blipFill>
        <a:blip r:embed="rId3"/>
        <a:stretch>
          <a:fillRect/>
        </a:stretch>
      </xdr:blipFill>
      <xdr:spPr>
        <a:xfrm>
          <a:off x="600075" y="390525"/>
          <a:ext cx="22574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2</xdr:row>
      <xdr:rowOff>47625</xdr:rowOff>
    </xdr:from>
    <xdr:to>
      <xdr:col>6</xdr:col>
      <xdr:colOff>390525</xdr:colOff>
      <xdr:row>25</xdr:row>
      <xdr:rowOff>142875</xdr:rowOff>
    </xdr:to>
    <xdr:pic>
      <xdr:nvPicPr>
        <xdr:cNvPr id="1" name="1 Imagen"/>
        <xdr:cNvPicPr preferRelativeResize="1">
          <a:picLocks noChangeAspect="1"/>
        </xdr:cNvPicPr>
      </xdr:nvPicPr>
      <xdr:blipFill>
        <a:blip r:embed="rId1"/>
        <a:stretch>
          <a:fillRect/>
        </a:stretch>
      </xdr:blipFill>
      <xdr:spPr>
        <a:xfrm>
          <a:off x="409575" y="371475"/>
          <a:ext cx="3638550" cy="446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11</xdr:col>
      <xdr:colOff>523875</xdr:colOff>
      <xdr:row>25</xdr:row>
      <xdr:rowOff>9525</xdr:rowOff>
    </xdr:to>
    <xdr:pic>
      <xdr:nvPicPr>
        <xdr:cNvPr id="1" name="Picture 2"/>
        <xdr:cNvPicPr preferRelativeResize="1">
          <a:picLocks noChangeAspect="1"/>
        </xdr:cNvPicPr>
      </xdr:nvPicPr>
      <xdr:blipFill>
        <a:blip r:embed="rId1"/>
        <a:stretch>
          <a:fillRect/>
        </a:stretch>
      </xdr:blipFill>
      <xdr:spPr>
        <a:xfrm>
          <a:off x="409575" y="47625"/>
          <a:ext cx="6248400" cy="4010025"/>
        </a:xfrm>
        <a:prstGeom prst="rect">
          <a:avLst/>
        </a:prstGeom>
        <a:noFill/>
        <a:ln w="9525" cmpd="sng">
          <a:noFill/>
        </a:ln>
      </xdr:spPr>
    </xdr:pic>
    <xdr:clientData/>
  </xdr:twoCellAnchor>
  <xdr:twoCellAnchor>
    <xdr:from>
      <xdr:col>1</xdr:col>
      <xdr:colOff>0</xdr:colOff>
      <xdr:row>0</xdr:row>
      <xdr:rowOff>0</xdr:rowOff>
    </xdr:from>
    <xdr:to>
      <xdr:col>1</xdr:col>
      <xdr:colOff>19050</xdr:colOff>
      <xdr:row>27</xdr:row>
      <xdr:rowOff>0</xdr:rowOff>
    </xdr:to>
    <xdr:sp>
      <xdr:nvSpPr>
        <xdr:cNvPr id="2" name="Straight Connector 11"/>
        <xdr:cNvSpPr>
          <a:spLocks/>
        </xdr:cNvSpPr>
      </xdr:nvSpPr>
      <xdr:spPr>
        <a:xfrm flipV="1">
          <a:off x="323850" y="0"/>
          <a:ext cx="19050" cy="4371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8</xdr:row>
      <xdr:rowOff>76200</xdr:rowOff>
    </xdr:from>
    <xdr:to>
      <xdr:col>5</xdr:col>
      <xdr:colOff>733425</xdr:colOff>
      <xdr:row>45</xdr:row>
      <xdr:rowOff>47625</xdr:rowOff>
    </xdr:to>
    <xdr:pic>
      <xdr:nvPicPr>
        <xdr:cNvPr id="1" name="1 Imagen" descr="bernoulli equation"/>
        <xdr:cNvPicPr preferRelativeResize="1">
          <a:picLocks noChangeAspect="1"/>
        </xdr:cNvPicPr>
      </xdr:nvPicPr>
      <xdr:blipFill>
        <a:blip r:embed="rId1"/>
        <a:stretch>
          <a:fillRect/>
        </a:stretch>
      </xdr:blipFill>
      <xdr:spPr>
        <a:xfrm>
          <a:off x="1143000" y="1504950"/>
          <a:ext cx="2962275" cy="5972175"/>
        </a:xfrm>
        <a:prstGeom prst="rect">
          <a:avLst/>
        </a:prstGeom>
        <a:noFill/>
        <a:ln w="9525" cmpd="sng">
          <a:noFill/>
        </a:ln>
      </xdr:spPr>
    </xdr:pic>
    <xdr:clientData/>
  </xdr:twoCellAnchor>
  <xdr:twoCellAnchor editAs="oneCell">
    <xdr:from>
      <xdr:col>2</xdr:col>
      <xdr:colOff>104775</xdr:colOff>
      <xdr:row>66</xdr:row>
      <xdr:rowOff>104775</xdr:rowOff>
    </xdr:from>
    <xdr:to>
      <xdr:col>10</xdr:col>
      <xdr:colOff>638175</xdr:colOff>
      <xdr:row>93</xdr:row>
      <xdr:rowOff>85725</xdr:rowOff>
    </xdr:to>
    <xdr:pic>
      <xdr:nvPicPr>
        <xdr:cNvPr id="2" name="2 Imagen" descr="bernoulli equation flow tank example"/>
        <xdr:cNvPicPr preferRelativeResize="1">
          <a:picLocks noChangeAspect="1"/>
        </xdr:cNvPicPr>
      </xdr:nvPicPr>
      <xdr:blipFill>
        <a:blip r:embed="rId2"/>
        <a:stretch>
          <a:fillRect/>
        </a:stretch>
      </xdr:blipFill>
      <xdr:spPr>
        <a:xfrm>
          <a:off x="1190625" y="11991975"/>
          <a:ext cx="6629400" cy="435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2</xdr:row>
      <xdr:rowOff>19050</xdr:rowOff>
    </xdr:from>
    <xdr:to>
      <xdr:col>12</xdr:col>
      <xdr:colOff>542925</xdr:colOff>
      <xdr:row>34</xdr:row>
      <xdr:rowOff>19050</xdr:rowOff>
    </xdr:to>
    <xdr:pic>
      <xdr:nvPicPr>
        <xdr:cNvPr id="1" name="Picture 4"/>
        <xdr:cNvPicPr preferRelativeResize="1">
          <a:picLocks noChangeAspect="1"/>
        </xdr:cNvPicPr>
      </xdr:nvPicPr>
      <xdr:blipFill>
        <a:blip r:embed="rId1"/>
        <a:stretch>
          <a:fillRect/>
        </a:stretch>
      </xdr:blipFill>
      <xdr:spPr>
        <a:xfrm>
          <a:off x="4105275" y="342900"/>
          <a:ext cx="3409950" cy="5181600"/>
        </a:xfrm>
        <a:prstGeom prst="rect">
          <a:avLst/>
        </a:prstGeom>
        <a:noFill/>
        <a:ln w="9525" cmpd="sng">
          <a:noFill/>
        </a:ln>
      </xdr:spPr>
    </xdr:pic>
    <xdr:clientData/>
  </xdr:twoCellAnchor>
  <xdr:twoCellAnchor editAs="oneCell">
    <xdr:from>
      <xdr:col>2</xdr:col>
      <xdr:colOff>104775</xdr:colOff>
      <xdr:row>2</xdr:row>
      <xdr:rowOff>95250</xdr:rowOff>
    </xdr:from>
    <xdr:to>
      <xdr:col>4</xdr:col>
      <xdr:colOff>352425</xdr:colOff>
      <xdr:row>8</xdr:row>
      <xdr:rowOff>19050</xdr:rowOff>
    </xdr:to>
    <xdr:pic>
      <xdr:nvPicPr>
        <xdr:cNvPr id="2" name="3 Imagen"/>
        <xdr:cNvPicPr preferRelativeResize="1">
          <a:picLocks noChangeAspect="1"/>
        </xdr:cNvPicPr>
      </xdr:nvPicPr>
      <xdr:blipFill>
        <a:blip r:embed="rId2"/>
        <a:stretch>
          <a:fillRect/>
        </a:stretch>
      </xdr:blipFill>
      <xdr:spPr>
        <a:xfrm>
          <a:off x="1266825" y="419100"/>
          <a:ext cx="1409700"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2.vml" /><Relationship Id="rId4"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3.vml" /><Relationship Id="rId4"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hyperlink" Target="http://www.engineeringtoolbox.com/bernouilli-equation-d_183.html" TargetMode="External" /><Relationship Id="rId2" Type="http://schemas.openxmlformats.org/officeDocument/2006/relationships/hyperlink" Target="http://www.engineeringtoolbox.com/fluid-mechanics-equations-d_204.html" TargetMode="External" /><Relationship Id="rId3" Type="http://schemas.openxmlformats.org/officeDocument/2006/relationships/hyperlink" Target="http://www.engineeringtoolbox.com/fluid-mechanics-equations-d_204.html" TargetMode="External" /><Relationship Id="rId4" Type="http://schemas.openxmlformats.org/officeDocument/2006/relationships/hyperlink" Target="http://www.engineeringtoolbox.com/equation-continuity-d_180.html" TargetMode="External" /><Relationship Id="rId5"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0"/>
  <dimension ref="A1:G27"/>
  <sheetViews>
    <sheetView zoomScalePageLayoutView="0" workbookViewId="0" topLeftCell="A1">
      <selection activeCell="G38" sqref="G38"/>
    </sheetView>
  </sheetViews>
  <sheetFormatPr defaultColWidth="11.421875" defaultRowHeight="12.75"/>
  <cols>
    <col min="1" max="8" width="11.421875" style="0" customWidth="1"/>
    <col min="9" max="9" width="12.421875" style="0" bestFit="1" customWidth="1"/>
  </cols>
  <sheetData>
    <row r="1" spans="1:6" ht="12.75">
      <c r="A1" s="40">
        <v>-73.15</v>
      </c>
      <c r="B1" s="41">
        <v>0.0181</v>
      </c>
      <c r="C1" s="41">
        <v>1.007</v>
      </c>
      <c r="D1" s="41">
        <v>0.737</v>
      </c>
      <c r="E1" s="41">
        <v>1.7458</v>
      </c>
      <c r="F1" s="42">
        <v>1.325E-05</v>
      </c>
    </row>
    <row r="2" spans="1:6" ht="12.75">
      <c r="A2" s="43">
        <v>-23.15</v>
      </c>
      <c r="B2" s="44">
        <v>0.0223</v>
      </c>
      <c r="C2" s="44">
        <v>1.006</v>
      </c>
      <c r="D2" s="44">
        <v>0.72</v>
      </c>
      <c r="E2" s="44">
        <v>1.3947</v>
      </c>
      <c r="F2" s="45">
        <v>1.596E-05</v>
      </c>
    </row>
    <row r="3" spans="1:6" ht="12.75">
      <c r="A3" s="43">
        <v>26.85</v>
      </c>
      <c r="B3" s="44">
        <v>0.0263</v>
      </c>
      <c r="C3" s="44">
        <v>1.007</v>
      </c>
      <c r="D3" s="44">
        <v>0.707</v>
      </c>
      <c r="E3" s="44">
        <v>1.1614</v>
      </c>
      <c r="F3" s="45">
        <v>1.846E-05</v>
      </c>
    </row>
    <row r="4" spans="1:6" ht="12.75">
      <c r="A4" s="43">
        <v>76.85</v>
      </c>
      <c r="B4" s="44">
        <v>0.03</v>
      </c>
      <c r="C4" s="44">
        <v>1.009</v>
      </c>
      <c r="D4" s="44">
        <v>0.7</v>
      </c>
      <c r="E4" s="44">
        <v>0.995</v>
      </c>
      <c r="F4" s="45">
        <v>2.082E-05</v>
      </c>
    </row>
    <row r="5" spans="1:6" ht="12.75">
      <c r="A5" s="43">
        <v>126.85</v>
      </c>
      <c r="B5" s="44">
        <v>0.0338</v>
      </c>
      <c r="C5" s="44">
        <v>1.014</v>
      </c>
      <c r="D5" s="44">
        <v>0.69</v>
      </c>
      <c r="E5" s="44">
        <v>0.8711</v>
      </c>
      <c r="F5" s="45">
        <v>2.301E-05</v>
      </c>
    </row>
    <row r="6" spans="1:6" ht="12.75">
      <c r="A6" s="43">
        <v>176.85</v>
      </c>
      <c r="B6" s="44">
        <v>0.0373</v>
      </c>
      <c r="C6" s="44">
        <v>1.021</v>
      </c>
      <c r="D6" s="44">
        <v>0.686</v>
      </c>
      <c r="E6" s="44">
        <v>0.774</v>
      </c>
      <c r="F6" s="45">
        <v>2.507E-05</v>
      </c>
    </row>
    <row r="7" spans="1:6" ht="12.75">
      <c r="A7" s="43">
        <v>226.85</v>
      </c>
      <c r="B7" s="44">
        <v>0.0407</v>
      </c>
      <c r="C7" s="44">
        <v>1.03</v>
      </c>
      <c r="D7" s="44">
        <v>0.684</v>
      </c>
      <c r="E7" s="44">
        <v>0.6964</v>
      </c>
      <c r="F7" s="45">
        <v>2.701E-05</v>
      </c>
    </row>
    <row r="8" spans="1:6" ht="12.75">
      <c r="A8" s="43">
        <v>276.85</v>
      </c>
      <c r="B8" s="44">
        <v>0.0439</v>
      </c>
      <c r="C8" s="44">
        <v>1.04</v>
      </c>
      <c r="D8" s="44">
        <v>0.683</v>
      </c>
      <c r="E8" s="44">
        <v>0.6329</v>
      </c>
      <c r="F8" s="45">
        <v>2.884E-05</v>
      </c>
    </row>
    <row r="9" spans="1:6" ht="12.75">
      <c r="A9" s="43">
        <v>326.85</v>
      </c>
      <c r="B9" s="44">
        <v>0.0469</v>
      </c>
      <c r="C9" s="44">
        <v>1.051</v>
      </c>
      <c r="D9" s="44">
        <v>0.685</v>
      </c>
      <c r="E9" s="44">
        <v>0.5804</v>
      </c>
      <c r="F9" s="45">
        <v>3.058E-05</v>
      </c>
    </row>
    <row r="10" spans="1:6" ht="12.75">
      <c r="A10" s="43">
        <v>376.85</v>
      </c>
      <c r="B10" s="44">
        <v>0.0497</v>
      </c>
      <c r="C10" s="44">
        <v>1.063</v>
      </c>
      <c r="D10" s="44">
        <v>0.69</v>
      </c>
      <c r="E10" s="44">
        <v>0.5356</v>
      </c>
      <c r="F10" s="45">
        <v>3.225E-05</v>
      </c>
    </row>
    <row r="11" spans="1:6" ht="12.75">
      <c r="A11" s="43">
        <v>426.85</v>
      </c>
      <c r="B11" s="44">
        <v>0.0524</v>
      </c>
      <c r="C11" s="44">
        <v>1.075</v>
      </c>
      <c r="D11" s="44">
        <v>0.695</v>
      </c>
      <c r="E11" s="44">
        <v>0.4975</v>
      </c>
      <c r="F11" s="45">
        <v>3.388E-05</v>
      </c>
    </row>
    <row r="12" spans="1:6" ht="12.75">
      <c r="A12" s="43">
        <v>476.85</v>
      </c>
      <c r="B12" s="44">
        <v>0.0549</v>
      </c>
      <c r="C12" s="44">
        <v>1.087</v>
      </c>
      <c r="D12" s="44">
        <v>0.702</v>
      </c>
      <c r="E12" s="44">
        <v>0.4643</v>
      </c>
      <c r="F12" s="45">
        <v>3.546E-05</v>
      </c>
    </row>
    <row r="13" spans="1:6" ht="12.75">
      <c r="A13" s="43">
        <v>526.85</v>
      </c>
      <c r="B13" s="44">
        <v>0.0573</v>
      </c>
      <c r="C13" s="44">
        <v>1.099</v>
      </c>
      <c r="D13" s="44">
        <v>0.709</v>
      </c>
      <c r="E13" s="44">
        <v>0.4354</v>
      </c>
      <c r="F13" s="45">
        <v>3.698E-05</v>
      </c>
    </row>
    <row r="14" spans="1:6" ht="12.75">
      <c r="A14" s="43">
        <v>576.85</v>
      </c>
      <c r="B14" s="44">
        <v>0.0596</v>
      </c>
      <c r="C14" s="44">
        <v>1.11</v>
      </c>
      <c r="D14" s="44">
        <v>0.716</v>
      </c>
      <c r="E14" s="44">
        <v>0.4097</v>
      </c>
      <c r="F14" s="45">
        <v>3.843E-05</v>
      </c>
    </row>
    <row r="15" spans="1:6" ht="12.75">
      <c r="A15" s="43">
        <v>626.85</v>
      </c>
      <c r="B15" s="44">
        <v>0.062</v>
      </c>
      <c r="C15" s="44">
        <v>1.121</v>
      </c>
      <c r="D15" s="44">
        <v>0.72</v>
      </c>
      <c r="E15" s="44">
        <v>0.3868</v>
      </c>
      <c r="F15" s="45">
        <v>3.981E-05</v>
      </c>
    </row>
    <row r="16" spans="1:6" ht="12.75">
      <c r="A16" s="43">
        <v>676.85</v>
      </c>
      <c r="B16" s="44">
        <v>0.0643</v>
      </c>
      <c r="C16" s="44">
        <v>1.131</v>
      </c>
      <c r="D16" s="44">
        <v>0.723</v>
      </c>
      <c r="E16" s="44">
        <v>0.3666</v>
      </c>
      <c r="F16" s="45">
        <v>4.113E-05</v>
      </c>
    </row>
    <row r="17" spans="1:6" ht="13.5" thickBot="1">
      <c r="A17" s="46">
        <v>726.85</v>
      </c>
      <c r="B17" s="47">
        <v>0.0667</v>
      </c>
      <c r="C17" s="47">
        <v>1.141</v>
      </c>
      <c r="D17" s="47">
        <v>0.726</v>
      </c>
      <c r="E17" s="47">
        <v>0.3482</v>
      </c>
      <c r="F17" s="48">
        <v>4.244E-05</v>
      </c>
    </row>
    <row r="18" ht="13.5" thickBot="1"/>
    <row r="19" spans="1:7" ht="15">
      <c r="A19" s="49" t="s">
        <v>23</v>
      </c>
      <c r="B19" s="50" t="s">
        <v>24</v>
      </c>
      <c r="C19" s="50" t="s">
        <v>25</v>
      </c>
      <c r="D19" s="50" t="s">
        <v>26</v>
      </c>
      <c r="E19" s="51" t="s">
        <v>27</v>
      </c>
      <c r="F19" s="52" t="s">
        <v>4</v>
      </c>
      <c r="G19" s="32"/>
    </row>
    <row r="20" spans="1:7" ht="15">
      <c r="A20" s="53" t="s">
        <v>5</v>
      </c>
      <c r="B20" s="36" t="s">
        <v>8</v>
      </c>
      <c r="C20" s="36" t="s">
        <v>28</v>
      </c>
      <c r="D20" s="36" t="s">
        <v>12</v>
      </c>
      <c r="E20" s="36" t="s">
        <v>29</v>
      </c>
      <c r="F20" s="54" t="s">
        <v>30</v>
      </c>
      <c r="G20" s="4"/>
    </row>
    <row r="21" spans="1:6" ht="12.75">
      <c r="A21" s="25"/>
      <c r="B21" s="1"/>
      <c r="C21" s="1"/>
      <c r="D21" s="1"/>
      <c r="E21" s="1"/>
      <c r="F21" s="26"/>
    </row>
    <row r="22" spans="1:6" ht="13.5" thickBot="1">
      <c r="A22" s="55" t="s">
        <v>31</v>
      </c>
      <c r="B22" s="29"/>
      <c r="C22" s="29"/>
      <c r="D22" s="29"/>
      <c r="E22" s="29"/>
      <c r="F22" s="30"/>
    </row>
    <row r="25" ht="12.75">
      <c r="A25" t="s">
        <v>32</v>
      </c>
    </row>
    <row r="26" ht="12.75">
      <c r="A26" t="s">
        <v>33</v>
      </c>
    </row>
    <row r="27" spans="1:2" ht="12.75">
      <c r="A27" t="s">
        <v>34</v>
      </c>
      <c r="B27" s="23"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Hoja11"/>
  <dimension ref="A1:R35"/>
  <sheetViews>
    <sheetView showGridLines="0" zoomScalePageLayoutView="0" workbookViewId="0" topLeftCell="A1">
      <selection activeCell="A1" sqref="A1"/>
    </sheetView>
  </sheetViews>
  <sheetFormatPr defaultColWidth="8.57421875" defaultRowHeight="12.75"/>
  <cols>
    <col min="1" max="1" width="3.8515625" style="183" customWidth="1"/>
    <col min="2" max="2" width="3.421875" style="183" customWidth="1"/>
    <col min="3" max="5" width="9.140625" style="183" customWidth="1"/>
    <col min="6" max="6" width="3.421875" style="183" customWidth="1"/>
    <col min="7" max="7" width="8.57421875" style="183" customWidth="1"/>
    <col min="8" max="8" width="7.421875" style="183" customWidth="1"/>
    <col min="9" max="10" width="10.7109375" style="183" customWidth="1"/>
    <col min="11" max="11" width="9.140625" style="183" customWidth="1"/>
    <col min="12" max="12" width="7.7109375" style="183" customWidth="1"/>
    <col min="13" max="13" width="8.140625" style="183" customWidth="1"/>
    <col min="14" max="14" width="4.57421875" style="183" customWidth="1"/>
    <col min="15" max="16" width="9.140625" style="183" customWidth="1"/>
    <col min="17" max="17" width="10.28125" style="183" customWidth="1"/>
    <col min="18" max="242" width="9.140625" style="183" customWidth="1"/>
    <col min="243" max="243" width="3.421875" style="183" customWidth="1"/>
    <col min="244" max="246" width="9.140625" style="183" customWidth="1"/>
    <col min="247" max="247" width="3.421875" style="183" customWidth="1"/>
    <col min="248" max="16384" width="8.57421875" style="183" customWidth="1"/>
  </cols>
  <sheetData>
    <row r="1" spans="1:18" ht="13.5" thickBot="1">
      <c r="A1" s="1"/>
      <c r="B1" s="1"/>
      <c r="C1" s="1"/>
      <c r="D1" s="1"/>
      <c r="E1" s="1"/>
      <c r="F1" s="1"/>
      <c r="G1" s="1"/>
      <c r="R1" s="232" t="str">
        <f>'1.- Venting diameter'!Y3</f>
        <v>cjc. Rev. 10.08.2016</v>
      </c>
    </row>
    <row r="2" spans="1:18" ht="13.5" thickTop="1">
      <c r="A2" s="1"/>
      <c r="B2" s="223"/>
      <c r="C2" s="286" t="s">
        <v>0</v>
      </c>
      <c r="D2" s="225"/>
      <c r="E2" s="225"/>
      <c r="F2" s="225"/>
      <c r="G2" s="225"/>
      <c r="H2" s="225"/>
      <c r="I2" s="225"/>
      <c r="J2" s="225"/>
      <c r="K2" s="225"/>
      <c r="L2" s="225"/>
      <c r="M2" s="225"/>
      <c r="N2" s="225"/>
      <c r="O2" s="225"/>
      <c r="P2" s="225"/>
      <c r="Q2" s="225"/>
      <c r="R2" s="229"/>
    </row>
    <row r="3" spans="1:18" ht="12.75">
      <c r="A3" s="1"/>
      <c r="B3" s="285" t="s">
        <v>0</v>
      </c>
      <c r="C3" s="282" t="s">
        <v>239</v>
      </c>
      <c r="D3" s="202"/>
      <c r="E3" s="205"/>
      <c r="F3" s="1"/>
      <c r="G3" s="213" t="s">
        <v>313</v>
      </c>
      <c r="H3" s="202"/>
      <c r="I3" s="205"/>
      <c r="J3" s="1"/>
      <c r="K3" s="261" t="s">
        <v>305</v>
      </c>
      <c r="L3" s="262"/>
      <c r="M3" s="264"/>
      <c r="N3" s="1"/>
      <c r="O3" s="270" t="s">
        <v>310</v>
      </c>
      <c r="P3" s="271"/>
      <c r="Q3" s="264"/>
      <c r="R3" s="230"/>
    </row>
    <row r="4" spans="1:18" ht="12.75">
      <c r="A4" s="1"/>
      <c r="B4" s="222"/>
      <c r="C4" s="196"/>
      <c r="D4" s="1"/>
      <c r="E4" s="206"/>
      <c r="F4" s="1"/>
      <c r="G4" s="196"/>
      <c r="H4" s="1"/>
      <c r="I4" s="206"/>
      <c r="J4" s="1"/>
      <c r="K4" s="257"/>
      <c r="L4" s="39"/>
      <c r="M4" s="265"/>
      <c r="N4" s="1"/>
      <c r="O4" s="258"/>
      <c r="P4" s="21"/>
      <c r="Q4" s="265"/>
      <c r="R4" s="230"/>
    </row>
    <row r="5" spans="1:18" ht="15">
      <c r="A5" s="1"/>
      <c r="B5" s="222"/>
      <c r="C5" s="281" t="s">
        <v>315</v>
      </c>
      <c r="D5" s="1"/>
      <c r="E5" s="206"/>
      <c r="F5" s="1"/>
      <c r="G5" s="258" t="s">
        <v>182</v>
      </c>
      <c r="H5" s="187" t="s">
        <v>251</v>
      </c>
      <c r="I5" s="265"/>
      <c r="J5" s="1"/>
      <c r="K5" s="196" t="s">
        <v>240</v>
      </c>
      <c r="L5" s="1"/>
      <c r="M5" s="206"/>
      <c r="N5" s="1"/>
      <c r="O5" s="258" t="s">
        <v>20</v>
      </c>
      <c r="P5" s="187" t="s">
        <v>316</v>
      </c>
      <c r="Q5" s="265"/>
      <c r="R5" s="230"/>
    </row>
    <row r="6" spans="1:18" ht="16.5">
      <c r="A6" s="1"/>
      <c r="B6" s="222"/>
      <c r="C6" s="197" t="s">
        <v>20</v>
      </c>
      <c r="D6" s="38">
        <v>262</v>
      </c>
      <c r="E6" s="283" t="s">
        <v>241</v>
      </c>
      <c r="F6" s="1"/>
      <c r="G6" s="259" t="s">
        <v>247</v>
      </c>
      <c r="H6" s="21">
        <f>D22</f>
        <v>90600.33729136313</v>
      </c>
      <c r="I6" s="266" t="s">
        <v>175</v>
      </c>
      <c r="J6" s="1"/>
      <c r="K6" s="258" t="s">
        <v>182</v>
      </c>
      <c r="L6" s="189">
        <f>'1.- Venting diameter'!J24</f>
        <v>404</v>
      </c>
      <c r="M6" s="265" t="s">
        <v>183</v>
      </c>
      <c r="N6" s="1"/>
      <c r="O6" s="259" t="s">
        <v>244</v>
      </c>
      <c r="P6" s="21">
        <f>L9</f>
        <v>101325</v>
      </c>
      <c r="Q6" s="265" t="s">
        <v>175</v>
      </c>
      <c r="R6" s="230"/>
    </row>
    <row r="7" spans="1:18" ht="15">
      <c r="A7" s="1"/>
      <c r="B7" s="222"/>
      <c r="C7" s="197" t="s">
        <v>14</v>
      </c>
      <c r="D7" s="7">
        <v>10</v>
      </c>
      <c r="E7" s="283" t="s">
        <v>2</v>
      </c>
      <c r="F7" s="1"/>
      <c r="G7" s="259" t="s">
        <v>244</v>
      </c>
      <c r="H7" s="21">
        <f>D11</f>
        <v>101325</v>
      </c>
      <c r="I7" s="265" t="s">
        <v>175</v>
      </c>
      <c r="J7" s="1"/>
      <c r="K7" s="196"/>
      <c r="L7" s="1"/>
      <c r="M7" s="206"/>
      <c r="N7" s="1"/>
      <c r="O7" s="258" t="s">
        <v>184</v>
      </c>
      <c r="P7" s="21">
        <f>L10</f>
        <v>273.15</v>
      </c>
      <c r="Q7" s="265" t="s">
        <v>6</v>
      </c>
      <c r="R7" s="230"/>
    </row>
    <row r="8" spans="1:18" ht="15">
      <c r="A8" s="1"/>
      <c r="B8" s="222"/>
      <c r="C8" s="197" t="s">
        <v>242</v>
      </c>
      <c r="D8" s="7">
        <v>17.2</v>
      </c>
      <c r="E8" s="283" t="s">
        <v>243</v>
      </c>
      <c r="F8" s="1"/>
      <c r="G8" s="258" t="s">
        <v>184</v>
      </c>
      <c r="H8" s="21">
        <f>D12</f>
        <v>273.15</v>
      </c>
      <c r="I8" s="265" t="s">
        <v>6</v>
      </c>
      <c r="J8" s="1"/>
      <c r="K8" s="196" t="s">
        <v>306</v>
      </c>
      <c r="L8" s="1"/>
      <c r="M8" s="206"/>
      <c r="N8" s="1"/>
      <c r="O8" s="259" t="s">
        <v>247</v>
      </c>
      <c r="P8" s="21">
        <f>L24</f>
        <v>90600.00000000001</v>
      </c>
      <c r="Q8" s="266" t="s">
        <v>175</v>
      </c>
      <c r="R8" s="230"/>
    </row>
    <row r="9" spans="1:18" ht="15">
      <c r="A9" s="1"/>
      <c r="B9" s="222"/>
      <c r="C9" s="196"/>
      <c r="D9" s="1"/>
      <c r="E9" s="206"/>
      <c r="F9" s="1"/>
      <c r="G9" s="259" t="s">
        <v>250</v>
      </c>
      <c r="H9" s="21">
        <f>D25</f>
        <v>283.15</v>
      </c>
      <c r="I9" s="265" t="s">
        <v>2</v>
      </c>
      <c r="J9" s="1"/>
      <c r="K9" s="259" t="s">
        <v>244</v>
      </c>
      <c r="L9" s="181">
        <v>101325</v>
      </c>
      <c r="M9" s="265" t="s">
        <v>175</v>
      </c>
      <c r="N9" s="1"/>
      <c r="O9" s="259" t="s">
        <v>250</v>
      </c>
      <c r="P9" s="21">
        <f>L27</f>
        <v>283.15</v>
      </c>
      <c r="Q9" s="265" t="s">
        <v>2</v>
      </c>
      <c r="R9" s="230"/>
    </row>
    <row r="10" spans="1:18" ht="16.5">
      <c r="A10" s="1"/>
      <c r="B10" s="222"/>
      <c r="C10" s="196" t="s">
        <v>306</v>
      </c>
      <c r="D10" s="1"/>
      <c r="E10" s="206"/>
      <c r="F10" s="1"/>
      <c r="G10" s="258" t="s">
        <v>20</v>
      </c>
      <c r="H10" s="18">
        <f>D6</f>
        <v>262</v>
      </c>
      <c r="I10" s="265" t="s">
        <v>185</v>
      </c>
      <c r="J10" s="1"/>
      <c r="K10" s="258" t="s">
        <v>184</v>
      </c>
      <c r="L10" s="181">
        <v>273.15</v>
      </c>
      <c r="M10" s="265" t="s">
        <v>6</v>
      </c>
      <c r="N10" s="1"/>
      <c r="O10" s="258" t="s">
        <v>182</v>
      </c>
      <c r="P10" s="17">
        <f>L6</f>
        <v>404</v>
      </c>
      <c r="Q10" s="265" t="s">
        <v>183</v>
      </c>
      <c r="R10" s="230"/>
    </row>
    <row r="11" spans="1:18" ht="16.5">
      <c r="A11" s="1"/>
      <c r="B11" s="222"/>
      <c r="C11" s="259" t="s">
        <v>244</v>
      </c>
      <c r="D11" s="21">
        <v>101325</v>
      </c>
      <c r="E11" s="265" t="s">
        <v>175</v>
      </c>
      <c r="F11" s="1"/>
      <c r="G11" s="272" t="s">
        <v>182</v>
      </c>
      <c r="H11" s="279">
        <f>(H6/H7)*(H8/H9)*H10</f>
        <v>225.99515690829824</v>
      </c>
      <c r="I11" s="268" t="s">
        <v>183</v>
      </c>
      <c r="J11" s="1"/>
      <c r="K11" s="196"/>
      <c r="L11" s="1"/>
      <c r="M11" s="206"/>
      <c r="N11" s="1"/>
      <c r="O11" s="272" t="s">
        <v>20</v>
      </c>
      <c r="P11" s="280">
        <f>(P6/P8)*(P9/P7)*P10</f>
        <v>468.3657628137754</v>
      </c>
      <c r="Q11" s="273" t="s">
        <v>185</v>
      </c>
      <c r="R11" s="230"/>
    </row>
    <row r="12" spans="1:18" ht="15">
      <c r="A12" s="1"/>
      <c r="B12" s="222"/>
      <c r="C12" s="258" t="s">
        <v>184</v>
      </c>
      <c r="D12" s="21">
        <v>273.15</v>
      </c>
      <c r="E12" s="265" t="s">
        <v>6</v>
      </c>
      <c r="F12" s="1"/>
      <c r="G12" s="1"/>
      <c r="H12" s="1"/>
      <c r="I12" s="1"/>
      <c r="J12" s="1"/>
      <c r="K12" s="196" t="s">
        <v>307</v>
      </c>
      <c r="L12" s="1"/>
      <c r="M12" s="206"/>
      <c r="N12" s="1"/>
      <c r="O12" s="1"/>
      <c r="P12" s="1"/>
      <c r="Q12" s="1"/>
      <c r="R12" s="230"/>
    </row>
    <row r="13" spans="1:18" ht="15">
      <c r="A13" s="1"/>
      <c r="B13" s="222"/>
      <c r="C13" s="196"/>
      <c r="D13" s="1"/>
      <c r="E13" s="206"/>
      <c r="F13" s="1"/>
      <c r="G13" s="1"/>
      <c r="H13" s="1"/>
      <c r="I13" s="1"/>
      <c r="J13" s="1"/>
      <c r="K13" s="197" t="s">
        <v>245</v>
      </c>
      <c r="L13" s="184">
        <v>73.4</v>
      </c>
      <c r="M13" s="266" t="s">
        <v>246</v>
      </c>
      <c r="N13" s="1"/>
      <c r="O13" s="1"/>
      <c r="P13" s="1"/>
      <c r="Q13" s="1"/>
      <c r="R13" s="230"/>
    </row>
    <row r="14" spans="1:18" ht="12.75">
      <c r="A14" s="1"/>
      <c r="B14" s="222"/>
      <c r="C14" s="196" t="s">
        <v>307</v>
      </c>
      <c r="D14" s="1"/>
      <c r="E14" s="206"/>
      <c r="F14" s="1"/>
      <c r="G14" s="1"/>
      <c r="H14" s="1"/>
      <c r="I14" s="1"/>
      <c r="J14" s="1"/>
      <c r="K14" s="196"/>
      <c r="L14" s="1"/>
      <c r="M14" s="206"/>
      <c r="N14" s="1"/>
      <c r="O14" s="1"/>
      <c r="P14" s="1"/>
      <c r="Q14" s="1"/>
      <c r="R14" s="230"/>
    </row>
    <row r="15" spans="1:18" ht="15">
      <c r="A15" s="1"/>
      <c r="B15" s="222"/>
      <c r="C15" s="197" t="s">
        <v>245</v>
      </c>
      <c r="D15" s="10">
        <f>'1.- Venting diameter'!D18</f>
        <v>73.40033729136313</v>
      </c>
      <c r="E15" s="266" t="s">
        <v>246</v>
      </c>
      <c r="F15" s="1"/>
      <c r="G15" s="1"/>
      <c r="H15" s="1"/>
      <c r="I15" s="1"/>
      <c r="J15" s="1"/>
      <c r="K15" s="196" t="s">
        <v>308</v>
      </c>
      <c r="L15" s="1"/>
      <c r="M15" s="206"/>
      <c r="N15" s="1"/>
      <c r="O15" s="1"/>
      <c r="P15" s="1"/>
      <c r="Q15" s="1"/>
      <c r="R15" s="230"/>
    </row>
    <row r="16" spans="1:18" ht="15">
      <c r="A16" s="1"/>
      <c r="B16" s="222"/>
      <c r="C16" s="196"/>
      <c r="D16" s="1"/>
      <c r="E16" s="206"/>
      <c r="F16" s="1"/>
      <c r="G16" s="1"/>
      <c r="H16" s="1"/>
      <c r="I16" s="1"/>
      <c r="J16" s="1"/>
      <c r="K16" s="259" t="s">
        <v>247</v>
      </c>
      <c r="L16" s="188">
        <f>'1.- Venting diameter'!D12</f>
        <v>17.2</v>
      </c>
      <c r="M16" s="265" t="s">
        <v>186</v>
      </c>
      <c r="N16" s="1"/>
      <c r="O16" s="1"/>
      <c r="P16" s="1"/>
      <c r="Q16" s="1"/>
      <c r="R16" s="230"/>
    </row>
    <row r="17" spans="1:18" ht="15">
      <c r="A17" s="1"/>
      <c r="B17" s="222"/>
      <c r="C17" s="196" t="s">
        <v>314</v>
      </c>
      <c r="D17" s="1"/>
      <c r="E17" s="206"/>
      <c r="F17" s="1"/>
      <c r="G17" s="1"/>
      <c r="H17" s="1"/>
      <c r="I17" s="1"/>
      <c r="J17" s="1"/>
      <c r="K17" s="259" t="s">
        <v>248</v>
      </c>
      <c r="L17" s="185">
        <f>D7</f>
        <v>10</v>
      </c>
      <c r="M17" s="265" t="s">
        <v>2</v>
      </c>
      <c r="N17" s="1"/>
      <c r="O17" s="1"/>
      <c r="P17" s="1"/>
      <c r="Q17" s="1"/>
      <c r="R17" s="230"/>
    </row>
    <row r="18" spans="1:18" ht="15">
      <c r="A18" s="1"/>
      <c r="B18" s="222"/>
      <c r="C18" s="259" t="s">
        <v>247</v>
      </c>
      <c r="D18" s="11" t="s">
        <v>249</v>
      </c>
      <c r="E18" s="206"/>
      <c r="F18" s="1"/>
      <c r="G18" s="1"/>
      <c r="H18" s="1"/>
      <c r="I18" s="1"/>
      <c r="J18" s="1"/>
      <c r="K18" s="196"/>
      <c r="L18" s="1"/>
      <c r="M18" s="206"/>
      <c r="N18" s="1"/>
      <c r="O18" s="1"/>
      <c r="P18" s="1"/>
      <c r="Q18" s="1"/>
      <c r="R18" s="230"/>
    </row>
    <row r="19" spans="1:18" ht="15">
      <c r="A19" s="1"/>
      <c r="B19" s="222"/>
      <c r="C19" s="197" t="s">
        <v>245</v>
      </c>
      <c r="D19" s="180">
        <f>D15</f>
        <v>73.40033729136313</v>
      </c>
      <c r="E19" s="266" t="s">
        <v>246</v>
      </c>
      <c r="F19" s="1"/>
      <c r="G19" s="1"/>
      <c r="H19" s="1"/>
      <c r="I19" s="1"/>
      <c r="J19" s="1"/>
      <c r="K19" s="196" t="s">
        <v>314</v>
      </c>
      <c r="L19" s="1"/>
      <c r="M19" s="206"/>
      <c r="N19" s="1"/>
      <c r="O19" s="1"/>
      <c r="P19" s="1"/>
      <c r="Q19" s="1"/>
      <c r="R19" s="230"/>
    </row>
    <row r="20" spans="1:18" ht="15">
      <c r="A20" s="1"/>
      <c r="B20" s="222"/>
      <c r="C20" s="259" t="s">
        <v>247</v>
      </c>
      <c r="D20" s="149">
        <f>D8</f>
        <v>17.2</v>
      </c>
      <c r="E20" s="265" t="s">
        <v>186</v>
      </c>
      <c r="F20" s="1"/>
      <c r="G20" s="1"/>
      <c r="H20" s="1"/>
      <c r="I20" s="1"/>
      <c r="J20" s="1"/>
      <c r="K20" s="259" t="s">
        <v>247</v>
      </c>
      <c r="L20" s="11" t="s">
        <v>249</v>
      </c>
      <c r="M20" s="206"/>
      <c r="N20" s="1"/>
      <c r="O20" s="1"/>
      <c r="P20" s="1"/>
      <c r="Q20" s="1"/>
      <c r="R20" s="230"/>
    </row>
    <row r="21" spans="1:18" ht="15">
      <c r="A21" s="1"/>
      <c r="B21" s="222"/>
      <c r="C21" s="259" t="s">
        <v>247</v>
      </c>
      <c r="D21" s="16">
        <f>D19+D20</f>
        <v>90.60033729136313</v>
      </c>
      <c r="E21" s="267" t="s">
        <v>246</v>
      </c>
      <c r="F21" s="1"/>
      <c r="G21" s="1"/>
      <c r="H21" s="1"/>
      <c r="I21" s="1"/>
      <c r="J21" s="1"/>
      <c r="K21" s="197" t="s">
        <v>245</v>
      </c>
      <c r="L21" s="180">
        <f>L13</f>
        <v>73.4</v>
      </c>
      <c r="M21" s="266" t="s">
        <v>246</v>
      </c>
      <c r="N21" s="1"/>
      <c r="O21" s="1"/>
      <c r="P21" s="1"/>
      <c r="Q21" s="1"/>
      <c r="R21" s="230"/>
    </row>
    <row r="22" spans="1:18" ht="15">
      <c r="A22" s="1"/>
      <c r="B22" s="222"/>
      <c r="C22" s="259" t="s">
        <v>247</v>
      </c>
      <c r="D22" s="255">
        <f>D21*1000</f>
        <v>90600.33729136313</v>
      </c>
      <c r="E22" s="267" t="s">
        <v>175</v>
      </c>
      <c r="F22" s="1"/>
      <c r="G22" s="1"/>
      <c r="H22" s="1"/>
      <c r="I22" s="1"/>
      <c r="J22" s="1"/>
      <c r="K22" s="259" t="s">
        <v>247</v>
      </c>
      <c r="L22" s="149">
        <f>L16</f>
        <v>17.2</v>
      </c>
      <c r="M22" s="265" t="s">
        <v>186</v>
      </c>
      <c r="N22" s="1"/>
      <c r="O22" s="1"/>
      <c r="P22" s="1"/>
      <c r="Q22" s="1"/>
      <c r="R22" s="230"/>
    </row>
    <row r="23" spans="1:18" ht="15">
      <c r="A23" s="1"/>
      <c r="B23" s="222"/>
      <c r="C23" s="196"/>
      <c r="D23" s="1"/>
      <c r="E23" s="206"/>
      <c r="F23" s="1"/>
      <c r="G23" s="1"/>
      <c r="H23" s="1"/>
      <c r="I23" s="1"/>
      <c r="J23" s="1"/>
      <c r="K23" s="259" t="s">
        <v>247</v>
      </c>
      <c r="L23" s="16">
        <f>L21+L22</f>
        <v>90.60000000000001</v>
      </c>
      <c r="M23" s="267" t="s">
        <v>246</v>
      </c>
      <c r="N23" s="1"/>
      <c r="O23" s="1"/>
      <c r="P23" s="1"/>
      <c r="Q23" s="1"/>
      <c r="R23" s="230"/>
    </row>
    <row r="24" spans="1:18" ht="15">
      <c r="A24" s="1"/>
      <c r="B24" s="222"/>
      <c r="C24" s="260" t="s">
        <v>309</v>
      </c>
      <c r="D24" s="1"/>
      <c r="E24" s="206"/>
      <c r="F24" s="1"/>
      <c r="G24" s="1"/>
      <c r="H24" s="1"/>
      <c r="I24" s="1"/>
      <c r="J24" s="1"/>
      <c r="K24" s="259" t="s">
        <v>247</v>
      </c>
      <c r="L24" s="186">
        <f>L23*1000</f>
        <v>90600.00000000001</v>
      </c>
      <c r="M24" s="267" t="s">
        <v>175</v>
      </c>
      <c r="N24" s="1"/>
      <c r="O24" s="1"/>
      <c r="P24" s="1"/>
      <c r="Q24" s="1"/>
      <c r="R24" s="230"/>
    </row>
    <row r="25" spans="1:18" ht="15">
      <c r="A25" s="1"/>
      <c r="B25" s="222"/>
      <c r="C25" s="263" t="s">
        <v>250</v>
      </c>
      <c r="D25" s="255">
        <f>D7+273.15</f>
        <v>283.15</v>
      </c>
      <c r="E25" s="268" t="s">
        <v>6</v>
      </c>
      <c r="F25" s="1"/>
      <c r="G25" s="1"/>
      <c r="H25" s="1"/>
      <c r="I25" s="1"/>
      <c r="J25" s="1"/>
      <c r="K25" s="196"/>
      <c r="L25" s="1"/>
      <c r="M25" s="206"/>
      <c r="N25" s="1"/>
      <c r="O25" s="1"/>
      <c r="P25" s="1"/>
      <c r="Q25" s="1"/>
      <c r="R25" s="230"/>
    </row>
    <row r="26" spans="1:18" ht="12.75">
      <c r="A26" s="1"/>
      <c r="B26" s="222"/>
      <c r="C26" s="1"/>
      <c r="D26" s="1"/>
      <c r="E26" s="1"/>
      <c r="F26" s="1"/>
      <c r="G26" s="1"/>
      <c r="H26" s="1"/>
      <c r="I26" s="1"/>
      <c r="J26" s="1"/>
      <c r="K26" s="260" t="s">
        <v>309</v>
      </c>
      <c r="L26" s="1"/>
      <c r="M26" s="206"/>
      <c r="N26" s="1"/>
      <c r="O26" s="1"/>
      <c r="P26" s="1"/>
      <c r="Q26" s="1"/>
      <c r="R26" s="230"/>
    </row>
    <row r="27" spans="1:18" ht="15">
      <c r="A27" s="1"/>
      <c r="B27" s="222"/>
      <c r="C27" s="1"/>
      <c r="D27" s="1"/>
      <c r="E27" s="1"/>
      <c r="F27" s="1"/>
      <c r="G27" s="1"/>
      <c r="H27" s="1"/>
      <c r="I27" s="1"/>
      <c r="J27" s="1"/>
      <c r="K27" s="263" t="s">
        <v>250</v>
      </c>
      <c r="L27" s="284">
        <f>L10+L17</f>
        <v>283.15</v>
      </c>
      <c r="M27" s="268" t="s">
        <v>6</v>
      </c>
      <c r="N27" s="1"/>
      <c r="O27" s="1"/>
      <c r="P27" s="1"/>
      <c r="Q27" s="1"/>
      <c r="R27" s="230"/>
    </row>
    <row r="28" spans="1:18" ht="13.5" thickBot="1">
      <c r="A28" s="1"/>
      <c r="B28" s="226"/>
      <c r="C28" s="227"/>
      <c r="D28" s="227"/>
      <c r="E28" s="227"/>
      <c r="F28" s="227"/>
      <c r="G28" s="227"/>
      <c r="H28" s="227"/>
      <c r="I28" s="227"/>
      <c r="J28" s="227"/>
      <c r="K28" s="227"/>
      <c r="L28" s="227"/>
      <c r="M28" s="227"/>
      <c r="N28" s="227"/>
      <c r="O28" s="227"/>
      <c r="P28" s="227"/>
      <c r="Q28" s="227"/>
      <c r="R28" s="231"/>
    </row>
    <row r="29" spans="1:7" ht="13.5" thickTop="1">
      <c r="A29" s="1"/>
      <c r="B29" s="1"/>
      <c r="F29" s="1"/>
      <c r="G29" s="1"/>
    </row>
    <row r="30" spans="1:7" ht="12.75">
      <c r="A30" s="1"/>
      <c r="B30" s="1"/>
      <c r="F30" s="1"/>
      <c r="G30" s="1"/>
    </row>
    <row r="31" spans="1:7" ht="12.75">
      <c r="A31" s="1"/>
      <c r="B31" s="1"/>
      <c r="F31" s="1"/>
      <c r="G31" s="1"/>
    </row>
    <row r="32" spans="1:7" ht="12.75">
      <c r="A32" s="1"/>
      <c r="B32" s="1"/>
      <c r="F32" s="1"/>
      <c r="G32" s="1"/>
    </row>
    <row r="33" spans="1:7" ht="12.75">
      <c r="A33" s="1"/>
      <c r="B33" s="1"/>
      <c r="F33" s="1"/>
      <c r="G33" s="1"/>
    </row>
    <row r="34" spans="1:7" ht="12.75">
      <c r="A34" s="1"/>
      <c r="B34" s="1"/>
      <c r="F34" s="1"/>
      <c r="G34" s="1"/>
    </row>
    <row r="35" spans="1:7" ht="12.75">
      <c r="A35" s="1"/>
      <c r="B35" s="1"/>
      <c r="F35" s="1"/>
      <c r="G35" s="1"/>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B4:C42"/>
  <sheetViews>
    <sheetView showGridLines="0" zoomScalePageLayoutView="0" workbookViewId="0" topLeftCell="A1">
      <selection activeCell="A1" sqref="A1"/>
    </sheetView>
  </sheetViews>
  <sheetFormatPr defaultColWidth="8.7109375" defaultRowHeight="12.75"/>
  <cols>
    <col min="1" max="1" width="8.7109375" style="0" customWidth="1"/>
    <col min="2" max="2" width="8.7109375" style="182" customWidth="1"/>
  </cols>
  <sheetData>
    <row r="3" ht="12.75"/>
    <row r="4" ht="12.75">
      <c r="B4" s="182" t="s">
        <v>158</v>
      </c>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40" s="179" customFormat="1" ht="12.75">
      <c r="B40" s="182"/>
    </row>
    <row r="41" s="179" customFormat="1" ht="12.75">
      <c r="B41" s="182"/>
    </row>
    <row r="42" ht="12.75">
      <c r="C42" s="23"/>
    </row>
  </sheetData>
  <sheetProtection/>
  <printOptions/>
  <pageMargins left="0.7" right="0.7" top="0.75" bottom="0.75" header="0.3" footer="0.3"/>
  <pageSetup horizontalDpi="600" verticalDpi="600" orientation="portrait" r:id="rId4"/>
  <drawing r:id="rId3"/>
  <legacyDrawing r:id="rId2"/>
  <oleObjects>
    <oleObject progId="Equation.3" dvAspect="DVASPECT_ICON" shapeId="1969409" r:id="rId1"/>
  </oleObjects>
</worksheet>
</file>

<file path=xl/worksheets/sheet12.xml><?xml version="1.0" encoding="utf-8"?>
<worksheet xmlns="http://schemas.openxmlformats.org/spreadsheetml/2006/main" xmlns:r="http://schemas.openxmlformats.org/officeDocument/2006/relationships">
  <sheetPr codeName="Hoja15"/>
  <dimension ref="B2:D2"/>
  <sheetViews>
    <sheetView zoomScalePageLayoutView="0" workbookViewId="0" topLeftCell="A28">
      <selection activeCell="K49" sqref="K49"/>
    </sheetView>
  </sheetViews>
  <sheetFormatPr defaultColWidth="11.421875" defaultRowHeight="12.75"/>
  <sheetData>
    <row r="2" spans="2:4" ht="12.75">
      <c r="B2" t="s">
        <v>260</v>
      </c>
      <c r="D2" s="190" t="s">
        <v>302</v>
      </c>
    </row>
  </sheetData>
  <sheetProtection/>
  <printOptions/>
  <pageMargins left="0.7" right="0.7" top="0.75" bottom="0.75" header="0.3" footer="0.3"/>
  <pageSetup orientation="portrait" paperSize="9"/>
  <legacyDrawing r:id="rId2"/>
  <oleObjects>
    <oleObject progId="Equation.3" shapeId="1969414" r:id="rId1"/>
  </oleObjects>
</worksheet>
</file>

<file path=xl/worksheets/sheet2.xml><?xml version="1.0" encoding="utf-8"?>
<worksheet xmlns="http://schemas.openxmlformats.org/spreadsheetml/2006/main" xmlns:r="http://schemas.openxmlformats.org/officeDocument/2006/relationships">
  <sheetPr codeName="Sheet11"/>
  <dimension ref="A1:J34"/>
  <sheetViews>
    <sheetView zoomScalePageLayoutView="0" workbookViewId="0" topLeftCell="A1">
      <selection activeCell="G37" sqref="G37"/>
    </sheetView>
  </sheetViews>
  <sheetFormatPr defaultColWidth="11.421875" defaultRowHeight="12.75"/>
  <sheetData>
    <row r="1" spans="1:10" ht="12.75">
      <c r="A1" s="40">
        <v>0</v>
      </c>
      <c r="B1" s="56">
        <v>0.569</v>
      </c>
      <c r="C1" s="41">
        <v>4.217</v>
      </c>
      <c r="D1" s="41">
        <v>12.99</v>
      </c>
      <c r="E1" s="57">
        <v>1000</v>
      </c>
      <c r="F1" s="58">
        <v>0.00175</v>
      </c>
      <c r="G1" s="58">
        <v>1.75E-06</v>
      </c>
      <c r="H1" s="59">
        <v>1.349300450557268E-07</v>
      </c>
      <c r="I1" s="60">
        <v>0.006108006263784397</v>
      </c>
      <c r="J1" s="23"/>
    </row>
    <row r="2" spans="1:10" ht="12.75">
      <c r="A2" s="43">
        <v>1.8500000000000227</v>
      </c>
      <c r="B2" s="61">
        <v>0.574</v>
      </c>
      <c r="C2" s="44">
        <v>4.211</v>
      </c>
      <c r="D2" s="44">
        <v>12.22</v>
      </c>
      <c r="E2" s="62">
        <v>1000</v>
      </c>
      <c r="F2" s="63">
        <v>0.001652</v>
      </c>
      <c r="G2" s="63">
        <v>1.652E-06</v>
      </c>
      <c r="H2" s="64">
        <v>1.363096651626692E-07</v>
      </c>
      <c r="I2" s="65">
        <v>0.006979329861419813</v>
      </c>
      <c r="J2" s="23"/>
    </row>
    <row r="3" spans="1:10" ht="12.75">
      <c r="A3" s="43">
        <v>6.850000000000023</v>
      </c>
      <c r="B3" s="61">
        <v>0.582</v>
      </c>
      <c r="C3" s="44">
        <v>4.198</v>
      </c>
      <c r="D3" s="44">
        <v>10.26</v>
      </c>
      <c r="E3" s="62">
        <v>1000</v>
      </c>
      <c r="F3" s="63">
        <v>0.001422</v>
      </c>
      <c r="G3" s="63">
        <v>1.4220000000000001E-06</v>
      </c>
      <c r="H3" s="64">
        <v>1.3863744640304906E-07</v>
      </c>
      <c r="I3" s="65">
        <v>0.009909238229255038</v>
      </c>
      <c r="J3" s="23"/>
    </row>
    <row r="4" spans="1:10" ht="12.75">
      <c r="A4" s="43">
        <v>11.85</v>
      </c>
      <c r="B4" s="61">
        <v>0.59</v>
      </c>
      <c r="C4" s="44">
        <v>4.189</v>
      </c>
      <c r="D4" s="44">
        <v>8.81</v>
      </c>
      <c r="E4" s="62">
        <v>1000</v>
      </c>
      <c r="F4" s="63">
        <v>0.001225</v>
      </c>
      <c r="G4" s="63">
        <v>1.225E-06</v>
      </c>
      <c r="H4" s="64">
        <v>1.4084507042253522E-07</v>
      </c>
      <c r="I4" s="65">
        <v>0.013876000341309827</v>
      </c>
      <c r="J4" s="23"/>
    </row>
    <row r="5" spans="1:10" ht="12.75">
      <c r="A5" s="43">
        <v>16.85</v>
      </c>
      <c r="B5" s="61">
        <v>0.598</v>
      </c>
      <c r="C5" s="44">
        <v>4.184</v>
      </c>
      <c r="D5" s="44">
        <v>7.56</v>
      </c>
      <c r="E5" s="62">
        <v>999.0009990009991</v>
      </c>
      <c r="F5" s="63">
        <v>0.00108</v>
      </c>
      <c r="G5" s="63">
        <v>1.08108E-06</v>
      </c>
      <c r="H5" s="64">
        <v>1.4306835564053535E-07</v>
      </c>
      <c r="I5" s="65">
        <v>0.019178331441811986</v>
      </c>
      <c r="J5" s="23"/>
    </row>
    <row r="6" spans="1:10" ht="12.75">
      <c r="A6" s="43">
        <v>21.85</v>
      </c>
      <c r="B6" s="61">
        <v>0.606</v>
      </c>
      <c r="C6" s="44">
        <v>4.181</v>
      </c>
      <c r="D6" s="44">
        <v>6.62</v>
      </c>
      <c r="E6" s="62">
        <v>998.003992015968</v>
      </c>
      <c r="F6" s="63">
        <v>0.000959</v>
      </c>
      <c r="G6" s="63">
        <v>9.60918E-07</v>
      </c>
      <c r="H6" s="64">
        <v>1.4523128438172687E-07</v>
      </c>
      <c r="I6" s="65">
        <v>0.026180790527056207</v>
      </c>
      <c r="J6" s="23"/>
    </row>
    <row r="7" spans="1:10" ht="12.75">
      <c r="A7" s="43">
        <v>26.85</v>
      </c>
      <c r="B7" s="61">
        <v>0.613</v>
      </c>
      <c r="C7" s="44">
        <v>4.179</v>
      </c>
      <c r="D7" s="44">
        <v>5.83</v>
      </c>
      <c r="E7" s="62">
        <v>997.0089730807578</v>
      </c>
      <c r="F7" s="63">
        <v>0.000855</v>
      </c>
      <c r="G7" s="63">
        <v>8.575649999999999E-07</v>
      </c>
      <c r="H7" s="64">
        <v>1.4712586743240009E-07</v>
      </c>
      <c r="I7" s="65">
        <v>0.035323425576413346</v>
      </c>
      <c r="J7" s="23"/>
    </row>
    <row r="8" spans="1:10" ht="12.75">
      <c r="A8" s="43">
        <v>31.85</v>
      </c>
      <c r="B8" s="61">
        <v>0.62</v>
      </c>
      <c r="C8" s="44">
        <v>4.178</v>
      </c>
      <c r="D8" s="44">
        <v>5.2</v>
      </c>
      <c r="E8" s="62">
        <v>995.0248756218907</v>
      </c>
      <c r="F8" s="63">
        <v>0.000769</v>
      </c>
      <c r="G8" s="63">
        <v>7.728449999999999E-07</v>
      </c>
      <c r="H8" s="64">
        <v>1.4913834370512205E-07</v>
      </c>
      <c r="I8" s="65">
        <v>0.047131919240408104</v>
      </c>
      <c r="J8" s="23"/>
    </row>
    <row r="9" spans="1:10" ht="12.75">
      <c r="A9" s="43">
        <v>36.85</v>
      </c>
      <c r="B9" s="61">
        <v>0.628</v>
      </c>
      <c r="C9" s="44">
        <v>4.178</v>
      </c>
      <c r="D9" s="44">
        <v>4.62</v>
      </c>
      <c r="E9" s="62">
        <v>993.04865938431</v>
      </c>
      <c r="F9" s="63">
        <v>0.000695</v>
      </c>
      <c r="G9" s="63">
        <v>6.998649999999998E-07</v>
      </c>
      <c r="H9" s="64">
        <v>1.5136333173767352E-07</v>
      </c>
      <c r="I9" s="65">
        <v>0.06222812914932803</v>
      </c>
      <c r="J9" s="23"/>
    </row>
    <row r="10" spans="1:10" ht="12.75">
      <c r="A10" s="43">
        <v>41.85</v>
      </c>
      <c r="B10" s="61">
        <v>0.634</v>
      </c>
      <c r="C10" s="44">
        <v>4.179</v>
      </c>
      <c r="D10" s="44">
        <v>4.16</v>
      </c>
      <c r="E10" s="62">
        <v>991.0802775024778</v>
      </c>
      <c r="F10" s="63">
        <v>0.000631</v>
      </c>
      <c r="G10" s="63">
        <v>6.36679E-07</v>
      </c>
      <c r="H10" s="64">
        <v>1.5307633405120842E-07</v>
      </c>
      <c r="I10" s="65">
        <v>0.08134090579523134</v>
      </c>
      <c r="J10" s="23"/>
    </row>
    <row r="11" spans="1:10" ht="12.75">
      <c r="A11" s="43">
        <v>46.85</v>
      </c>
      <c r="B11" s="61">
        <v>0.64</v>
      </c>
      <c r="C11" s="44">
        <v>4.18</v>
      </c>
      <c r="D11" s="44">
        <v>3.77</v>
      </c>
      <c r="E11" s="62">
        <v>989.1196834817014</v>
      </c>
      <c r="F11" s="63">
        <v>0.000577</v>
      </c>
      <c r="G11" s="63">
        <v>5.77577E-07</v>
      </c>
      <c r="H11" s="64">
        <v>1.5326315789473686E-07</v>
      </c>
      <c r="I11" s="65">
        <v>0.10531706312330934</v>
      </c>
      <c r="J11" s="23"/>
    </row>
    <row r="12" spans="1:10" ht="12.75">
      <c r="A12" s="43">
        <v>51.85</v>
      </c>
      <c r="B12" s="61">
        <v>0.645</v>
      </c>
      <c r="C12" s="44">
        <v>4.182</v>
      </c>
      <c r="D12" s="44">
        <v>3.42</v>
      </c>
      <c r="E12" s="62">
        <v>987.166831194472</v>
      </c>
      <c r="F12" s="63">
        <v>0.000528</v>
      </c>
      <c r="G12" s="63">
        <v>5.348639999999999E-07</v>
      </c>
      <c r="H12" s="64">
        <v>1.5623744619799136E-07</v>
      </c>
      <c r="I12" s="65">
        <v>0.13513237273365142</v>
      </c>
      <c r="J12" s="23"/>
    </row>
    <row r="13" spans="1:10" ht="12.75">
      <c r="A13" s="43">
        <v>56.85</v>
      </c>
      <c r="B13" s="61">
        <v>0.651</v>
      </c>
      <c r="C13" s="44">
        <v>4.184</v>
      </c>
      <c r="D13" s="44">
        <v>3.15</v>
      </c>
      <c r="E13" s="62">
        <v>984.2519685039371</v>
      </c>
      <c r="F13" s="63">
        <v>0.000489</v>
      </c>
      <c r="G13" s="63">
        <v>4.96824E-07</v>
      </c>
      <c r="H13" s="64">
        <v>1.5783938814531548E-07</v>
      </c>
      <c r="I13" s="65">
        <v>0.17190245197227494</v>
      </c>
      <c r="J13" s="23"/>
    </row>
    <row r="14" spans="1:10" ht="12.75">
      <c r="A14" s="43">
        <v>61.85</v>
      </c>
      <c r="B14" s="61">
        <v>0.656</v>
      </c>
      <c r="C14" s="44">
        <v>4.186</v>
      </c>
      <c r="D14" s="44">
        <v>2.88</v>
      </c>
      <c r="E14" s="62">
        <v>982.3182711198428</v>
      </c>
      <c r="F14" s="63">
        <v>0.000453</v>
      </c>
      <c r="G14" s="63">
        <v>4.61154E-07</v>
      </c>
      <c r="H14" s="64">
        <v>1.5953368370759673E-07</v>
      </c>
      <c r="I14" s="65">
        <v>0.21689341906538584</v>
      </c>
      <c r="J14" s="23"/>
    </row>
    <row r="15" spans="1:10" ht="12.75">
      <c r="A15" s="43">
        <v>66.85</v>
      </c>
      <c r="B15" s="61">
        <v>0.66</v>
      </c>
      <c r="C15" s="44">
        <v>4.188</v>
      </c>
      <c r="D15" s="44">
        <v>2.66</v>
      </c>
      <c r="E15" s="62">
        <v>979.4319294809011</v>
      </c>
      <c r="F15" s="63">
        <v>0.00042</v>
      </c>
      <c r="G15" s="63">
        <v>4.2882E-07</v>
      </c>
      <c r="H15" s="64">
        <v>1.6090257879656164E-07</v>
      </c>
      <c r="I15" s="65">
        <v>0.2715321945798864</v>
      </c>
      <c r="J15" s="23"/>
    </row>
    <row r="16" spans="1:10" ht="12.75">
      <c r="A16" s="66">
        <v>71.85</v>
      </c>
      <c r="B16" s="67">
        <v>0.664</v>
      </c>
      <c r="C16" s="44">
        <v>4.191</v>
      </c>
      <c r="D16" s="44">
        <v>2.45</v>
      </c>
      <c r="E16" s="62">
        <v>976.5625</v>
      </c>
      <c r="F16" s="63">
        <v>0.000389</v>
      </c>
      <c r="G16" s="63">
        <v>3.98336E-07</v>
      </c>
      <c r="H16" s="64">
        <v>1.632145072774994E-07</v>
      </c>
      <c r="I16" s="65">
        <v>0.33741633752673394</v>
      </c>
      <c r="J16" s="23"/>
    </row>
    <row r="17" spans="1:10" ht="12.75">
      <c r="A17" s="43">
        <v>76.85</v>
      </c>
      <c r="B17" s="61">
        <v>0.668</v>
      </c>
      <c r="C17" s="44">
        <v>4.195</v>
      </c>
      <c r="D17" s="44">
        <v>2.29</v>
      </c>
      <c r="E17" s="62">
        <v>973.7098344693283</v>
      </c>
      <c r="F17" s="63">
        <v>0.000365</v>
      </c>
      <c r="G17" s="63">
        <v>3.748549999999999E-07</v>
      </c>
      <c r="H17" s="64">
        <v>1.6353659117997615E-07</v>
      </c>
      <c r="I17" s="65">
        <v>0.41632331593192085</v>
      </c>
      <c r="J17" s="23"/>
    </row>
    <row r="18" spans="1:10" ht="12.75">
      <c r="A18" s="43">
        <v>81.85</v>
      </c>
      <c r="B18" s="61">
        <v>0.671</v>
      </c>
      <c r="C18" s="44">
        <v>4.199</v>
      </c>
      <c r="D18" s="44">
        <v>2.14</v>
      </c>
      <c r="E18" s="62">
        <v>970.8737864077669</v>
      </c>
      <c r="F18" s="63">
        <v>0.000343</v>
      </c>
      <c r="G18" s="63">
        <v>3.5329E-07</v>
      </c>
      <c r="H18" s="64">
        <v>1.6459395094070018E-07</v>
      </c>
      <c r="I18" s="65">
        <v>0.5102191251968057</v>
      </c>
      <c r="J18" s="23"/>
    </row>
    <row r="19" spans="1:10" ht="12.75">
      <c r="A19" s="43">
        <v>86.85</v>
      </c>
      <c r="B19" s="61">
        <v>0.674</v>
      </c>
      <c r="C19" s="44">
        <v>4.203</v>
      </c>
      <c r="D19" s="44">
        <v>2.02</v>
      </c>
      <c r="E19" s="62">
        <v>967.1179883945841</v>
      </c>
      <c r="F19" s="63">
        <v>0.000324</v>
      </c>
      <c r="G19" s="63">
        <v>3.3501600000000004E-07</v>
      </c>
      <c r="H19" s="64">
        <v>1.6581394242207946E-07</v>
      </c>
      <c r="I19" s="65">
        <v>0.6212661825396458</v>
      </c>
      <c r="J19" s="23"/>
    </row>
    <row r="20" spans="1:10" ht="12.75">
      <c r="A20" s="43">
        <v>91.85</v>
      </c>
      <c r="B20" s="61">
        <v>0.677</v>
      </c>
      <c r="C20" s="44">
        <v>4.209</v>
      </c>
      <c r="D20" s="44">
        <v>1.91</v>
      </c>
      <c r="E20" s="62">
        <v>963.3911368015414</v>
      </c>
      <c r="F20" s="63">
        <v>0.000306</v>
      </c>
      <c r="G20" s="63">
        <v>3.17628E-07</v>
      </c>
      <c r="H20" s="64">
        <v>1.669579472558803E-07</v>
      </c>
      <c r="I20" s="65">
        <v>0.7518304417299169</v>
      </c>
      <c r="J20" s="23"/>
    </row>
    <row r="21" spans="1:10" ht="12.75">
      <c r="A21" s="43">
        <v>96.85</v>
      </c>
      <c r="B21" s="61">
        <v>0.679</v>
      </c>
      <c r="C21" s="44">
        <v>4.214</v>
      </c>
      <c r="D21" s="44">
        <v>1.8</v>
      </c>
      <c r="E21" s="62">
        <v>960.6147934678196</v>
      </c>
      <c r="F21" s="63">
        <v>0.000289</v>
      </c>
      <c r="G21" s="63">
        <v>3.008489999999999E-07</v>
      </c>
      <c r="H21" s="64">
        <v>1.6773588039867107E-07</v>
      </c>
      <c r="I21" s="65">
        <v>0.9044876886863782</v>
      </c>
      <c r="J21" s="23"/>
    </row>
    <row r="22" spans="1:10" ht="13.5" thickBot="1">
      <c r="A22" s="46">
        <v>100</v>
      </c>
      <c r="B22" s="68">
        <v>0.68</v>
      </c>
      <c r="C22" s="47">
        <v>4.217</v>
      </c>
      <c r="D22" s="47">
        <v>1.76</v>
      </c>
      <c r="E22" s="69">
        <v>957.8544061302682</v>
      </c>
      <c r="F22" s="70">
        <v>0.000279</v>
      </c>
      <c r="G22" s="70">
        <v>2.91276E-07</v>
      </c>
      <c r="H22" s="71">
        <v>1.6834716623191845E-07</v>
      </c>
      <c r="I22" s="72">
        <v>1.013252619713624</v>
      </c>
      <c r="J22" s="23"/>
    </row>
    <row r="23" spans="1:10" ht="13.5" thickBot="1">
      <c r="A23" s="73"/>
      <c r="B23" s="73"/>
      <c r="C23" s="73"/>
      <c r="D23" s="73"/>
      <c r="E23" s="74"/>
      <c r="F23" s="73"/>
      <c r="G23" s="73"/>
      <c r="H23" s="73"/>
      <c r="I23" s="73"/>
      <c r="J23" s="73"/>
    </row>
    <row r="24" spans="1:10" ht="15">
      <c r="A24" s="49" t="s">
        <v>23</v>
      </c>
      <c r="B24" s="50" t="s">
        <v>24</v>
      </c>
      <c r="C24" s="50" t="s">
        <v>25</v>
      </c>
      <c r="D24" s="50" t="s">
        <v>26</v>
      </c>
      <c r="E24" s="51" t="s">
        <v>27</v>
      </c>
      <c r="F24" s="51" t="s">
        <v>4</v>
      </c>
      <c r="G24" s="51" t="s">
        <v>17</v>
      </c>
      <c r="H24" s="75" t="s">
        <v>18</v>
      </c>
      <c r="I24" s="76" t="s">
        <v>36</v>
      </c>
      <c r="J24" s="23"/>
    </row>
    <row r="25" spans="1:10" ht="15">
      <c r="A25" s="77" t="s">
        <v>5</v>
      </c>
      <c r="B25" s="78" t="s">
        <v>8</v>
      </c>
      <c r="C25" s="78" t="s">
        <v>28</v>
      </c>
      <c r="D25" s="78" t="s">
        <v>12</v>
      </c>
      <c r="E25" s="78" t="s">
        <v>29</v>
      </c>
      <c r="F25" s="78" t="s">
        <v>30</v>
      </c>
      <c r="G25" s="78" t="s">
        <v>15</v>
      </c>
      <c r="H25" s="79" t="s">
        <v>15</v>
      </c>
      <c r="I25" s="80" t="s">
        <v>11</v>
      </c>
      <c r="J25" s="23"/>
    </row>
    <row r="26" spans="1:10" ht="12.75">
      <c r="A26" s="27"/>
      <c r="B26" s="4"/>
      <c r="C26" s="4"/>
      <c r="D26" s="4"/>
      <c r="E26" s="4"/>
      <c r="F26" s="4"/>
      <c r="G26" s="4"/>
      <c r="H26" s="4"/>
      <c r="I26" s="34"/>
      <c r="J26" s="23"/>
    </row>
    <row r="27" spans="1:10" ht="13.5" thickBot="1">
      <c r="A27" s="55" t="s">
        <v>37</v>
      </c>
      <c r="B27" s="28"/>
      <c r="C27" s="28"/>
      <c r="D27" s="28"/>
      <c r="E27" s="28"/>
      <c r="F27" s="28"/>
      <c r="G27" s="28"/>
      <c r="H27" s="28"/>
      <c r="I27" s="35"/>
      <c r="J27" s="23"/>
    </row>
    <row r="28" spans="1:10" ht="12.75">
      <c r="A28" s="23"/>
      <c r="B28" s="23"/>
      <c r="C28" s="23"/>
      <c r="D28" s="23"/>
      <c r="E28" s="23"/>
      <c r="F28" s="23"/>
      <c r="G28" s="23"/>
      <c r="H28" s="23"/>
      <c r="I28" s="23"/>
      <c r="J28" s="23"/>
    </row>
    <row r="29" spans="1:10" ht="12.75">
      <c r="A29" s="23"/>
      <c r="B29" s="23"/>
      <c r="C29" s="23"/>
      <c r="D29" s="23"/>
      <c r="E29" s="23"/>
      <c r="F29" s="23"/>
      <c r="G29" s="23"/>
      <c r="H29" s="23"/>
      <c r="I29" s="23"/>
      <c r="J29" s="23"/>
    </row>
    <row r="30" spans="1:10" ht="12.75">
      <c r="A30" t="s">
        <v>38</v>
      </c>
      <c r="B30" s="23"/>
      <c r="C30" s="23"/>
      <c r="D30" s="23"/>
      <c r="E30" s="23"/>
      <c r="F30" s="23"/>
      <c r="G30" s="23"/>
      <c r="H30" s="23"/>
      <c r="I30" s="23"/>
      <c r="J30" s="23"/>
    </row>
    <row r="31" spans="1:10" ht="12.75">
      <c r="A31" s="81" t="s">
        <v>39</v>
      </c>
      <c r="B31" s="23"/>
      <c r="C31" s="23" t="s">
        <v>35</v>
      </c>
      <c r="D31" s="23"/>
      <c r="E31" s="23"/>
      <c r="F31" s="82"/>
      <c r="G31" s="23"/>
      <c r="H31" s="23"/>
      <c r="I31" s="23"/>
      <c r="J31" s="23"/>
    </row>
    <row r="32" spans="1:10" ht="12.75">
      <c r="A32" s="33"/>
      <c r="B32" s="23"/>
      <c r="C32" s="23"/>
      <c r="D32" s="23"/>
      <c r="E32" s="23"/>
      <c r="F32" s="82"/>
      <c r="G32" s="23"/>
      <c r="H32" s="23"/>
      <c r="I32" s="23"/>
      <c r="J32" s="23"/>
    </row>
    <row r="33" spans="1:10" ht="12.75">
      <c r="A33" s="4"/>
      <c r="B33" s="23"/>
      <c r="C33" s="23"/>
      <c r="D33" s="23"/>
      <c r="E33" s="23"/>
      <c r="F33" s="23"/>
      <c r="G33" s="23"/>
      <c r="H33" s="23"/>
      <c r="I33" s="23"/>
      <c r="J33" s="23"/>
    </row>
    <row r="34" spans="1:10" ht="12.75">
      <c r="A34" s="31"/>
      <c r="B34" s="23"/>
      <c r="C34" s="23"/>
      <c r="D34" s="23"/>
      <c r="E34" s="23"/>
      <c r="F34" s="23"/>
      <c r="G34" s="23"/>
      <c r="H34" s="23"/>
      <c r="I34" s="23"/>
      <c r="J34" s="2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Y221"/>
  <sheetViews>
    <sheetView zoomScalePageLayoutView="0" workbookViewId="0" topLeftCell="A1">
      <selection activeCell="A1" sqref="A1:IV16384"/>
    </sheetView>
  </sheetViews>
  <sheetFormatPr defaultColWidth="11.421875" defaultRowHeight="12.75"/>
  <cols>
    <col min="1" max="1" width="3.57421875" style="0" customWidth="1"/>
    <col min="2" max="2" width="8.00390625" style="0" customWidth="1"/>
    <col min="3" max="17" width="6.57421875" style="0" customWidth="1"/>
    <col min="18" max="18" width="6.8515625" style="0" customWidth="1"/>
    <col min="19" max="24" width="9.8515625" style="0" customWidth="1"/>
    <col min="25" max="26" width="6.8515625" style="0" customWidth="1"/>
  </cols>
  <sheetData>
    <row r="1" spans="1:21" ht="12.75">
      <c r="A1" s="83">
        <v>1</v>
      </c>
      <c r="B1" s="83">
        <v>2</v>
      </c>
      <c r="C1" s="83">
        <v>3</v>
      </c>
      <c r="D1" s="83">
        <v>4</v>
      </c>
      <c r="E1" s="83">
        <v>5</v>
      </c>
      <c r="F1" s="83">
        <v>6</v>
      </c>
      <c r="G1" s="83">
        <v>7</v>
      </c>
      <c r="H1" s="83">
        <v>8</v>
      </c>
      <c r="I1" s="83">
        <v>9</v>
      </c>
      <c r="J1" s="83">
        <v>10</v>
      </c>
      <c r="K1" s="83">
        <v>11</v>
      </c>
      <c r="L1" s="83">
        <v>12</v>
      </c>
      <c r="M1" s="83">
        <v>13</v>
      </c>
      <c r="N1" s="83">
        <v>14</v>
      </c>
      <c r="O1" s="83">
        <v>15</v>
      </c>
      <c r="P1" s="83">
        <v>16</v>
      </c>
      <c r="Q1" s="83">
        <v>17</v>
      </c>
      <c r="R1" s="83" t="s">
        <v>0</v>
      </c>
      <c r="S1" s="83" t="s">
        <v>0</v>
      </c>
      <c r="T1" s="83" t="s">
        <v>0</v>
      </c>
      <c r="U1" s="84"/>
    </row>
    <row r="2" spans="1:21" ht="12.75">
      <c r="A2" s="83">
        <v>2</v>
      </c>
      <c r="B2" s="84"/>
      <c r="C2" s="84"/>
      <c r="D2" s="84"/>
      <c r="E2" s="84"/>
      <c r="F2" s="84"/>
      <c r="G2" s="84"/>
      <c r="H2" s="85"/>
      <c r="I2" s="85"/>
      <c r="J2" s="84"/>
      <c r="K2" s="84"/>
      <c r="L2" s="84"/>
      <c r="M2" s="84"/>
      <c r="N2" s="84"/>
      <c r="O2" s="84"/>
      <c r="P2" s="84"/>
      <c r="Q2" s="84"/>
      <c r="R2" s="84"/>
      <c r="S2" s="84"/>
      <c r="T2" s="84"/>
      <c r="U2" s="84"/>
    </row>
    <row r="3" spans="1:21" ht="20.25">
      <c r="A3" s="83">
        <v>3</v>
      </c>
      <c r="B3" s="86" t="s">
        <v>40</v>
      </c>
      <c r="C3" s="84"/>
      <c r="D3" s="84"/>
      <c r="E3" s="84"/>
      <c r="F3" s="84"/>
      <c r="G3" s="84"/>
      <c r="H3" s="85"/>
      <c r="I3" s="87"/>
      <c r="J3" s="84"/>
      <c r="K3" s="84"/>
      <c r="L3" s="84"/>
      <c r="M3" s="84"/>
      <c r="N3" s="84"/>
      <c r="O3" s="84"/>
      <c r="P3" s="84"/>
      <c r="Q3" s="84"/>
      <c r="R3" s="84"/>
      <c r="S3" s="84"/>
      <c r="T3" s="84"/>
      <c r="U3" s="84"/>
    </row>
    <row r="4" spans="1:24" ht="13.5" thickBot="1">
      <c r="A4" s="83">
        <v>4</v>
      </c>
      <c r="B4" s="8"/>
      <c r="C4" s="84"/>
      <c r="D4" s="84"/>
      <c r="E4" s="84"/>
      <c r="F4" s="84"/>
      <c r="G4" s="84"/>
      <c r="H4" s="84"/>
      <c r="I4" s="84"/>
      <c r="J4" s="84"/>
      <c r="K4" s="84"/>
      <c r="L4" s="84"/>
      <c r="M4" s="84"/>
      <c r="N4" s="84"/>
      <c r="O4" s="84"/>
      <c r="P4" s="84"/>
      <c r="Q4" s="84"/>
      <c r="R4" s="84"/>
      <c r="S4" s="84"/>
      <c r="T4" s="84"/>
      <c r="U4" s="84"/>
      <c r="V4" s="1"/>
      <c r="W4" s="1"/>
      <c r="X4" s="1"/>
    </row>
    <row r="5" spans="1:24" ht="13.5" thickTop="1">
      <c r="A5" s="83">
        <v>5</v>
      </c>
      <c r="B5" s="88"/>
      <c r="C5" s="89"/>
      <c r="D5" s="89"/>
      <c r="E5" s="90"/>
      <c r="F5" s="91"/>
      <c r="G5" s="90"/>
      <c r="H5" s="91" t="s">
        <v>41</v>
      </c>
      <c r="I5" s="90"/>
      <c r="J5" s="90"/>
      <c r="K5" s="90"/>
      <c r="L5" s="90"/>
      <c r="M5" s="90"/>
      <c r="N5" s="90"/>
      <c r="O5" s="90"/>
      <c r="P5" s="90"/>
      <c r="Q5" s="92"/>
      <c r="S5" s="93" t="s">
        <v>42</v>
      </c>
      <c r="T5" s="94"/>
      <c r="U5" s="3"/>
      <c r="V5" s="94" t="s">
        <v>43</v>
      </c>
      <c r="W5" s="95">
        <v>24</v>
      </c>
      <c r="X5" s="96" t="s">
        <v>3</v>
      </c>
    </row>
    <row r="6" spans="1:24" ht="14.25" thickBot="1">
      <c r="A6" s="83">
        <v>6</v>
      </c>
      <c r="B6" s="97" t="s">
        <v>44</v>
      </c>
      <c r="C6" s="98" t="s">
        <v>45</v>
      </c>
      <c r="D6" s="99">
        <v>5</v>
      </c>
      <c r="E6" s="99">
        <v>10</v>
      </c>
      <c r="F6" s="100">
        <v>20</v>
      </c>
      <c r="G6" s="100">
        <v>30</v>
      </c>
      <c r="H6" s="100">
        <v>40</v>
      </c>
      <c r="I6" s="100">
        <v>60</v>
      </c>
      <c r="J6" s="100">
        <v>80</v>
      </c>
      <c r="K6" s="100">
        <v>100</v>
      </c>
      <c r="L6" s="100">
        <v>120</v>
      </c>
      <c r="M6" s="100">
        <v>140</v>
      </c>
      <c r="N6" s="100">
        <v>160</v>
      </c>
      <c r="O6" s="100" t="s">
        <v>46</v>
      </c>
      <c r="P6" s="100" t="s">
        <v>47</v>
      </c>
      <c r="Q6" s="101" t="s">
        <v>48</v>
      </c>
      <c r="S6" s="102" t="s">
        <v>49</v>
      </c>
      <c r="T6" s="103"/>
      <c r="U6" s="2"/>
      <c r="V6" s="37" t="s">
        <v>50</v>
      </c>
      <c r="W6" s="104" t="s">
        <v>47</v>
      </c>
      <c r="X6" s="105"/>
    </row>
    <row r="7" spans="1:24" ht="15.75" thickTop="1">
      <c r="A7" s="83">
        <v>7</v>
      </c>
      <c r="B7" s="106">
        <v>0.5</v>
      </c>
      <c r="C7" s="107">
        <v>21.3</v>
      </c>
      <c r="D7" s="108">
        <v>1.65</v>
      </c>
      <c r="E7" s="109">
        <v>2.11</v>
      </c>
      <c r="F7" s="90" t="s">
        <v>12</v>
      </c>
      <c r="G7" s="110">
        <v>2.41</v>
      </c>
      <c r="H7" s="110">
        <v>2.77</v>
      </c>
      <c r="I7" s="90" t="s">
        <v>12</v>
      </c>
      <c r="J7" s="110">
        <v>3.73</v>
      </c>
      <c r="K7" s="90" t="s">
        <v>12</v>
      </c>
      <c r="L7" s="111">
        <v>0</v>
      </c>
      <c r="M7" s="90" t="s">
        <v>12</v>
      </c>
      <c r="N7" s="110">
        <v>4.78</v>
      </c>
      <c r="O7" s="110">
        <v>2.77</v>
      </c>
      <c r="P7" s="110">
        <v>3.73</v>
      </c>
      <c r="Q7" s="112">
        <v>7.47</v>
      </c>
      <c r="S7" s="9" t="s">
        <v>51</v>
      </c>
      <c r="T7" s="6" t="s">
        <v>52</v>
      </c>
      <c r="U7" s="1"/>
      <c r="V7" s="1"/>
      <c r="W7" s="113" t="e">
        <v>#NAME?</v>
      </c>
      <c r="X7" s="114" t="s">
        <v>3</v>
      </c>
    </row>
    <row r="8" spans="1:24" ht="15">
      <c r="A8" s="83">
        <v>8</v>
      </c>
      <c r="B8" s="115">
        <v>0.75</v>
      </c>
      <c r="C8" s="116">
        <v>26.7</v>
      </c>
      <c r="D8" s="117">
        <v>1.65</v>
      </c>
      <c r="E8" s="118">
        <v>2.11</v>
      </c>
      <c r="F8" s="119" t="s">
        <v>12</v>
      </c>
      <c r="G8" s="120">
        <v>2.41</v>
      </c>
      <c r="H8" s="120">
        <v>2.87</v>
      </c>
      <c r="I8" s="119" t="s">
        <v>12</v>
      </c>
      <c r="J8" s="120">
        <v>3.91</v>
      </c>
      <c r="K8" s="119" t="s">
        <v>12</v>
      </c>
      <c r="L8" s="119">
        <v>0</v>
      </c>
      <c r="M8" s="119" t="s">
        <v>12</v>
      </c>
      <c r="N8" s="120">
        <v>5.56</v>
      </c>
      <c r="O8" s="120">
        <v>2.87</v>
      </c>
      <c r="P8" s="120">
        <v>3.91</v>
      </c>
      <c r="Q8" s="121">
        <v>7.82</v>
      </c>
      <c r="S8" s="9" t="s">
        <v>53</v>
      </c>
      <c r="T8" s="6" t="s">
        <v>54</v>
      </c>
      <c r="U8" s="1"/>
      <c r="V8" s="1"/>
      <c r="W8" s="113" t="e">
        <v>#NAME?</v>
      </c>
      <c r="X8" s="114" t="s">
        <v>3</v>
      </c>
    </row>
    <row r="9" spans="1:24" ht="13.5" thickBot="1">
      <c r="A9" s="83">
        <v>9</v>
      </c>
      <c r="B9" s="122">
        <v>1</v>
      </c>
      <c r="C9" s="116">
        <v>33.4</v>
      </c>
      <c r="D9" s="117">
        <v>1.65</v>
      </c>
      <c r="E9" s="118">
        <v>2.77</v>
      </c>
      <c r="F9" s="119" t="s">
        <v>12</v>
      </c>
      <c r="G9" s="120">
        <v>2.9</v>
      </c>
      <c r="H9" s="120">
        <v>3.38</v>
      </c>
      <c r="I9" s="119" t="s">
        <v>12</v>
      </c>
      <c r="J9" s="120">
        <v>4.55</v>
      </c>
      <c r="K9" s="119" t="s">
        <v>12</v>
      </c>
      <c r="L9" s="119">
        <v>0</v>
      </c>
      <c r="M9" s="119" t="s">
        <v>12</v>
      </c>
      <c r="N9" s="120">
        <v>6.35</v>
      </c>
      <c r="O9" s="120">
        <v>3.38</v>
      </c>
      <c r="P9" s="120">
        <v>4.55</v>
      </c>
      <c r="Q9" s="121">
        <v>9.09</v>
      </c>
      <c r="S9" s="123" t="s">
        <v>7</v>
      </c>
      <c r="T9" s="15" t="s">
        <v>55</v>
      </c>
      <c r="U9" s="14"/>
      <c r="V9" s="14"/>
      <c r="W9" s="124" t="e">
        <v>#NAME?</v>
      </c>
      <c r="X9" s="125" t="s">
        <v>3</v>
      </c>
    </row>
    <row r="10" spans="1:19" ht="14.25" thickBot="1" thickTop="1">
      <c r="A10" s="83">
        <v>10</v>
      </c>
      <c r="B10" s="115">
        <v>1.5</v>
      </c>
      <c r="C10" s="116">
        <v>48.3</v>
      </c>
      <c r="D10" s="117">
        <v>1.65</v>
      </c>
      <c r="E10" s="118">
        <v>2.77</v>
      </c>
      <c r="F10" s="119" t="s">
        <v>12</v>
      </c>
      <c r="G10" s="120">
        <v>3.18</v>
      </c>
      <c r="H10" s="120">
        <v>3.68</v>
      </c>
      <c r="I10" s="119" t="s">
        <v>12</v>
      </c>
      <c r="J10" s="120">
        <v>5.08</v>
      </c>
      <c r="K10" s="119" t="s">
        <v>12</v>
      </c>
      <c r="L10" s="119">
        <v>0</v>
      </c>
      <c r="M10" s="119" t="s">
        <v>12</v>
      </c>
      <c r="N10" s="120">
        <v>7.14</v>
      </c>
      <c r="O10" s="120">
        <v>3.68</v>
      </c>
      <c r="P10" s="120">
        <v>5.08</v>
      </c>
      <c r="Q10" s="121">
        <v>10.15</v>
      </c>
      <c r="S10" s="81"/>
    </row>
    <row r="11" spans="1:24" ht="13.5" thickTop="1">
      <c r="A11" s="83">
        <v>11</v>
      </c>
      <c r="B11" s="122">
        <v>2</v>
      </c>
      <c r="C11" s="116">
        <v>60.3</v>
      </c>
      <c r="D11" s="117">
        <v>1.65</v>
      </c>
      <c r="E11" s="118">
        <v>2.77</v>
      </c>
      <c r="F11" s="119" t="s">
        <v>12</v>
      </c>
      <c r="G11" s="120">
        <v>3.18</v>
      </c>
      <c r="H11" s="120">
        <v>3.91</v>
      </c>
      <c r="I11" s="119" t="s">
        <v>12</v>
      </c>
      <c r="J11" s="120">
        <v>5.54</v>
      </c>
      <c r="K11" s="119" t="s">
        <v>12</v>
      </c>
      <c r="L11" s="119">
        <v>0</v>
      </c>
      <c r="M11" s="119" t="s">
        <v>12</v>
      </c>
      <c r="N11" s="120">
        <v>8.74</v>
      </c>
      <c r="O11" s="120">
        <v>3.91</v>
      </c>
      <c r="P11" s="120">
        <v>5.54</v>
      </c>
      <c r="Q11" s="121">
        <v>11.07</v>
      </c>
      <c r="S11" s="93" t="s">
        <v>42</v>
      </c>
      <c r="T11" s="94"/>
      <c r="U11" s="3"/>
      <c r="V11" s="94" t="s">
        <v>43</v>
      </c>
      <c r="W11" s="95">
        <v>16</v>
      </c>
      <c r="X11" s="96" t="s">
        <v>3</v>
      </c>
    </row>
    <row r="12" spans="1:24" ht="12.75">
      <c r="A12" s="83">
        <v>12</v>
      </c>
      <c r="B12" s="122">
        <v>3</v>
      </c>
      <c r="C12" s="116">
        <v>88.9</v>
      </c>
      <c r="D12" s="117">
        <v>2.11</v>
      </c>
      <c r="E12" s="118">
        <v>3.05</v>
      </c>
      <c r="F12" s="119" t="s">
        <v>12</v>
      </c>
      <c r="G12" s="120">
        <v>4.78</v>
      </c>
      <c r="H12" s="120">
        <v>5.49</v>
      </c>
      <c r="I12" s="119" t="s">
        <v>12</v>
      </c>
      <c r="J12" s="120">
        <v>7.62</v>
      </c>
      <c r="K12" s="119" t="s">
        <v>12</v>
      </c>
      <c r="L12" s="119">
        <v>0</v>
      </c>
      <c r="M12" s="119" t="s">
        <v>12</v>
      </c>
      <c r="N12" s="120">
        <v>11.13</v>
      </c>
      <c r="O12" s="120">
        <v>5.49</v>
      </c>
      <c r="P12" s="120">
        <v>7.62</v>
      </c>
      <c r="Q12" s="121">
        <v>15.24</v>
      </c>
      <c r="S12" s="102" t="s">
        <v>56</v>
      </c>
      <c r="T12" s="103"/>
      <c r="U12" s="2"/>
      <c r="V12" s="37" t="s">
        <v>50</v>
      </c>
      <c r="W12" s="104">
        <v>81</v>
      </c>
      <c r="X12" s="105"/>
    </row>
    <row r="13" spans="1:24" ht="15">
      <c r="A13" s="83">
        <v>13</v>
      </c>
      <c r="B13" s="122">
        <v>4</v>
      </c>
      <c r="C13" s="116">
        <v>114.3</v>
      </c>
      <c r="D13" s="117">
        <v>2.11</v>
      </c>
      <c r="E13" s="118">
        <v>3.05</v>
      </c>
      <c r="F13" s="119" t="s">
        <v>12</v>
      </c>
      <c r="G13" s="120">
        <v>4.78</v>
      </c>
      <c r="H13" s="120">
        <v>6.02</v>
      </c>
      <c r="I13" s="119" t="s">
        <v>12</v>
      </c>
      <c r="J13" s="120">
        <v>8.56</v>
      </c>
      <c r="K13" s="119" t="s">
        <v>12</v>
      </c>
      <c r="L13" s="120">
        <v>11.13</v>
      </c>
      <c r="M13" s="119" t="s">
        <v>12</v>
      </c>
      <c r="N13" s="120">
        <v>13.49</v>
      </c>
      <c r="O13" s="120">
        <v>6.02</v>
      </c>
      <c r="P13" s="120">
        <v>8.56</v>
      </c>
      <c r="Q13" s="121">
        <v>17.12</v>
      </c>
      <c r="S13" s="9" t="s">
        <v>51</v>
      </c>
      <c r="T13" s="6" t="s">
        <v>52</v>
      </c>
      <c r="U13" s="1"/>
      <c r="V13" s="1"/>
      <c r="W13" s="113" t="e">
        <v>#NAME?</v>
      </c>
      <c r="X13" s="114" t="s">
        <v>3</v>
      </c>
    </row>
    <row r="14" spans="1:24" ht="15">
      <c r="A14" s="83">
        <v>14</v>
      </c>
      <c r="B14" s="122">
        <v>5</v>
      </c>
      <c r="C14" s="116">
        <v>141.3</v>
      </c>
      <c r="D14" s="117">
        <v>2.77</v>
      </c>
      <c r="E14" s="118">
        <v>3.4</v>
      </c>
      <c r="F14" s="126" t="s">
        <v>12</v>
      </c>
      <c r="G14" s="126" t="s">
        <v>12</v>
      </c>
      <c r="H14" s="120">
        <v>6.55</v>
      </c>
      <c r="I14" s="126" t="s">
        <v>12</v>
      </c>
      <c r="J14" s="120">
        <v>9.53</v>
      </c>
      <c r="K14" s="126" t="s">
        <v>12</v>
      </c>
      <c r="L14" s="120">
        <v>12.7</v>
      </c>
      <c r="M14" s="126" t="s">
        <v>12</v>
      </c>
      <c r="N14" s="120">
        <v>15.88</v>
      </c>
      <c r="O14" s="120">
        <v>6.55</v>
      </c>
      <c r="P14" s="120">
        <v>9.53</v>
      </c>
      <c r="Q14" s="121">
        <v>19.05</v>
      </c>
      <c r="S14" s="9" t="s">
        <v>53</v>
      </c>
      <c r="T14" s="6" t="s">
        <v>54</v>
      </c>
      <c r="U14" s="1"/>
      <c r="V14" s="1"/>
      <c r="W14" s="113" t="e">
        <v>#NAME?</v>
      </c>
      <c r="X14" s="114" t="s">
        <v>3</v>
      </c>
    </row>
    <row r="15" spans="1:24" ht="13.5" thickBot="1">
      <c r="A15" s="83">
        <v>15</v>
      </c>
      <c r="B15" s="122">
        <v>6</v>
      </c>
      <c r="C15" s="116">
        <v>168.3</v>
      </c>
      <c r="D15" s="117">
        <v>2.77</v>
      </c>
      <c r="E15" s="118">
        <v>3.4</v>
      </c>
      <c r="F15" s="119" t="s">
        <v>12</v>
      </c>
      <c r="G15" s="119" t="s">
        <v>12</v>
      </c>
      <c r="H15" s="120">
        <v>7.11</v>
      </c>
      <c r="I15" s="119" t="s">
        <v>12</v>
      </c>
      <c r="J15" s="120">
        <v>10.97</v>
      </c>
      <c r="K15" s="119" t="s">
        <v>12</v>
      </c>
      <c r="L15" s="120">
        <v>14.27</v>
      </c>
      <c r="M15" s="119" t="s">
        <v>12</v>
      </c>
      <c r="N15" s="120">
        <v>18.26</v>
      </c>
      <c r="O15" s="120">
        <v>7.11</v>
      </c>
      <c r="P15" s="120">
        <v>10.97</v>
      </c>
      <c r="Q15" s="121">
        <v>21.95</v>
      </c>
      <c r="S15" s="123" t="s">
        <v>7</v>
      </c>
      <c r="T15" s="15" t="s">
        <v>55</v>
      </c>
      <c r="U15" s="14"/>
      <c r="V15" s="14"/>
      <c r="W15" s="124" t="e">
        <v>#NAME?</v>
      </c>
      <c r="X15" s="125" t="s">
        <v>3</v>
      </c>
    </row>
    <row r="16" spans="1:19" ht="13.5" thickTop="1">
      <c r="A16" s="83">
        <v>16</v>
      </c>
      <c r="B16" s="122">
        <v>8</v>
      </c>
      <c r="C16" s="116">
        <v>219.1</v>
      </c>
      <c r="D16" s="117">
        <v>2.77</v>
      </c>
      <c r="E16" s="118">
        <v>3.76</v>
      </c>
      <c r="F16" s="120">
        <v>6.35</v>
      </c>
      <c r="G16" s="120">
        <v>7.04</v>
      </c>
      <c r="H16" s="120">
        <v>8.18</v>
      </c>
      <c r="I16" s="120">
        <v>10.31</v>
      </c>
      <c r="J16" s="120">
        <v>12.7</v>
      </c>
      <c r="K16" s="120">
        <v>15.09</v>
      </c>
      <c r="L16" s="120">
        <v>18.26</v>
      </c>
      <c r="M16" s="120">
        <v>20.62</v>
      </c>
      <c r="N16" s="120">
        <v>23.01</v>
      </c>
      <c r="O16" s="120">
        <v>8.18</v>
      </c>
      <c r="P16" s="120">
        <v>12.7</v>
      </c>
      <c r="Q16" s="121">
        <v>22.23</v>
      </c>
      <c r="S16" t="s">
        <v>57</v>
      </c>
    </row>
    <row r="17" spans="1:17" ht="12.75">
      <c r="A17" s="83">
        <v>17</v>
      </c>
      <c r="B17" s="122">
        <v>10</v>
      </c>
      <c r="C17" s="116">
        <v>273</v>
      </c>
      <c r="D17" s="117">
        <v>3.4</v>
      </c>
      <c r="E17" s="118">
        <v>4.19</v>
      </c>
      <c r="F17" s="120">
        <v>6.35</v>
      </c>
      <c r="G17" s="120">
        <v>7.8</v>
      </c>
      <c r="H17" s="120">
        <v>9.27</v>
      </c>
      <c r="I17" s="120">
        <v>12.7</v>
      </c>
      <c r="J17" s="120">
        <v>15.09</v>
      </c>
      <c r="K17" s="120">
        <v>18.26</v>
      </c>
      <c r="L17" s="120">
        <v>21.44</v>
      </c>
      <c r="M17" s="120">
        <v>25.4</v>
      </c>
      <c r="N17" s="120">
        <v>28.58</v>
      </c>
      <c r="O17" s="120">
        <v>9.27</v>
      </c>
      <c r="P17" s="120">
        <v>12.7</v>
      </c>
      <c r="Q17" s="121">
        <v>25.4</v>
      </c>
    </row>
    <row r="18" spans="1:19" ht="12.75">
      <c r="A18" s="83">
        <v>18</v>
      </c>
      <c r="B18" s="122">
        <v>12</v>
      </c>
      <c r="C18" s="116">
        <v>323.8</v>
      </c>
      <c r="D18" s="117">
        <v>3.96</v>
      </c>
      <c r="E18" s="118">
        <v>4.57</v>
      </c>
      <c r="F18" s="120">
        <v>6.35</v>
      </c>
      <c r="G18" s="120">
        <v>8.38</v>
      </c>
      <c r="H18" s="120">
        <v>10.31</v>
      </c>
      <c r="I18" s="120">
        <v>14.27</v>
      </c>
      <c r="J18" s="120">
        <v>17.48</v>
      </c>
      <c r="K18" s="120">
        <v>21.44</v>
      </c>
      <c r="L18" s="120">
        <v>25.4</v>
      </c>
      <c r="M18" s="120">
        <v>28.58</v>
      </c>
      <c r="N18" s="120">
        <v>33.32</v>
      </c>
      <c r="O18" s="120">
        <v>9.53</v>
      </c>
      <c r="P18" s="120">
        <v>12.7</v>
      </c>
      <c r="Q18" s="121">
        <v>25.4</v>
      </c>
      <c r="S18" s="81"/>
    </row>
    <row r="19" spans="1:17" ht="12.75">
      <c r="A19" s="83">
        <v>19</v>
      </c>
      <c r="B19" s="122">
        <v>14</v>
      </c>
      <c r="C19" s="116">
        <v>355.6</v>
      </c>
      <c r="D19" s="117">
        <v>3.96</v>
      </c>
      <c r="E19" s="118">
        <v>6.35</v>
      </c>
      <c r="F19" s="120">
        <v>7.92</v>
      </c>
      <c r="G19" s="120">
        <v>9.53</v>
      </c>
      <c r="H19" s="120">
        <v>11.13</v>
      </c>
      <c r="I19" s="120">
        <v>15.09</v>
      </c>
      <c r="J19" s="120">
        <v>19.05</v>
      </c>
      <c r="K19" s="120">
        <v>23.83</v>
      </c>
      <c r="L19" s="120">
        <v>27.79</v>
      </c>
      <c r="M19" s="120">
        <v>31.75</v>
      </c>
      <c r="N19" s="120">
        <v>35.71</v>
      </c>
      <c r="O19" s="120">
        <v>9.53</v>
      </c>
      <c r="P19" s="120">
        <v>12.7</v>
      </c>
      <c r="Q19" s="127" t="s">
        <v>12</v>
      </c>
    </row>
    <row r="20" spans="1:17" ht="12.75">
      <c r="A20" s="83">
        <v>20</v>
      </c>
      <c r="B20" s="122">
        <v>16</v>
      </c>
      <c r="C20" s="116">
        <v>406.4</v>
      </c>
      <c r="D20" s="117">
        <v>4.19</v>
      </c>
      <c r="E20" s="118">
        <v>6.35</v>
      </c>
      <c r="F20" s="120">
        <v>7.92</v>
      </c>
      <c r="G20" s="120">
        <v>9.53</v>
      </c>
      <c r="H20" s="120">
        <v>12.7</v>
      </c>
      <c r="I20" s="120">
        <v>16.66</v>
      </c>
      <c r="J20" s="120">
        <v>21.44</v>
      </c>
      <c r="K20" s="120">
        <v>26.19</v>
      </c>
      <c r="L20" s="120">
        <v>30.96</v>
      </c>
      <c r="M20" s="120">
        <v>36.53</v>
      </c>
      <c r="N20" s="120">
        <v>40.49</v>
      </c>
      <c r="O20" s="120">
        <v>9.53</v>
      </c>
      <c r="P20" s="120">
        <v>12.7</v>
      </c>
      <c r="Q20" s="127" t="s">
        <v>12</v>
      </c>
    </row>
    <row r="21" spans="1:17" ht="12.75">
      <c r="A21" s="83">
        <v>21</v>
      </c>
      <c r="B21" s="122">
        <v>18</v>
      </c>
      <c r="C21" s="116">
        <v>457</v>
      </c>
      <c r="D21" s="117">
        <v>4.19</v>
      </c>
      <c r="E21" s="118">
        <v>6.35</v>
      </c>
      <c r="F21" s="120">
        <v>7.92</v>
      </c>
      <c r="G21" s="120">
        <v>11.13</v>
      </c>
      <c r="H21" s="120">
        <v>14.27</v>
      </c>
      <c r="I21" s="120">
        <v>19.05</v>
      </c>
      <c r="J21" s="120">
        <v>23.83</v>
      </c>
      <c r="K21" s="120">
        <v>29.36</v>
      </c>
      <c r="L21" s="120">
        <v>34.93</v>
      </c>
      <c r="M21" s="120">
        <v>39.67</v>
      </c>
      <c r="N21" s="120">
        <v>45.24</v>
      </c>
      <c r="O21" s="120">
        <v>9.53</v>
      </c>
      <c r="P21" s="120">
        <v>12.7</v>
      </c>
      <c r="Q21" s="127" t="s">
        <v>12</v>
      </c>
    </row>
    <row r="22" spans="1:17" ht="12.75">
      <c r="A22" s="83">
        <v>22</v>
      </c>
      <c r="B22" s="122">
        <v>20</v>
      </c>
      <c r="C22" s="116">
        <v>508</v>
      </c>
      <c r="D22" s="117">
        <v>4.78</v>
      </c>
      <c r="E22" s="118">
        <v>6.35</v>
      </c>
      <c r="F22" s="120">
        <v>9.53</v>
      </c>
      <c r="G22" s="120">
        <v>12.7</v>
      </c>
      <c r="H22" s="120">
        <v>15.09</v>
      </c>
      <c r="I22" s="120">
        <v>20.62</v>
      </c>
      <c r="J22" s="120">
        <v>26.19</v>
      </c>
      <c r="K22" s="120">
        <v>32.54</v>
      </c>
      <c r="L22" s="120">
        <v>38.1</v>
      </c>
      <c r="M22" s="120">
        <v>44.45</v>
      </c>
      <c r="N22" s="120">
        <v>50.01</v>
      </c>
      <c r="O22" s="120">
        <v>9.53</v>
      </c>
      <c r="P22" s="120">
        <v>12.7</v>
      </c>
      <c r="Q22" s="127" t="s">
        <v>12</v>
      </c>
    </row>
    <row r="23" spans="1:17" ht="12.75">
      <c r="A23" s="83">
        <v>23</v>
      </c>
      <c r="B23" s="122">
        <v>22</v>
      </c>
      <c r="C23" s="116">
        <v>559</v>
      </c>
      <c r="D23" s="128">
        <v>4.78</v>
      </c>
      <c r="E23" s="118">
        <v>6.35</v>
      </c>
      <c r="F23" s="120">
        <v>9.53</v>
      </c>
      <c r="G23" s="120">
        <v>12.7</v>
      </c>
      <c r="H23" s="119" t="s">
        <v>12</v>
      </c>
      <c r="I23" s="120">
        <v>22.23</v>
      </c>
      <c r="J23" s="120">
        <v>28.58</v>
      </c>
      <c r="K23" s="120">
        <v>34.93</v>
      </c>
      <c r="L23" s="120">
        <v>41.28</v>
      </c>
      <c r="M23" s="120">
        <v>47.63</v>
      </c>
      <c r="N23" s="120">
        <v>53.98</v>
      </c>
      <c r="O23" s="120">
        <v>9.53</v>
      </c>
      <c r="P23" s="120">
        <v>12.7</v>
      </c>
      <c r="Q23" s="127" t="s">
        <v>12</v>
      </c>
    </row>
    <row r="24" spans="1:17" ht="12.75">
      <c r="A24" s="83">
        <v>24</v>
      </c>
      <c r="B24" s="122">
        <v>24</v>
      </c>
      <c r="C24" s="116">
        <v>610</v>
      </c>
      <c r="D24" s="117">
        <v>5.54</v>
      </c>
      <c r="E24" s="118">
        <v>6.35</v>
      </c>
      <c r="F24" s="120">
        <v>9.53</v>
      </c>
      <c r="G24" s="120">
        <v>14.27</v>
      </c>
      <c r="H24" s="120">
        <v>17.48</v>
      </c>
      <c r="I24" s="120">
        <v>24.61</v>
      </c>
      <c r="J24" s="120">
        <v>30.96</v>
      </c>
      <c r="K24" s="120">
        <v>38.89</v>
      </c>
      <c r="L24" s="120">
        <v>46.02</v>
      </c>
      <c r="M24" s="120">
        <v>52.37</v>
      </c>
      <c r="N24" s="120">
        <v>59.54</v>
      </c>
      <c r="O24" s="120">
        <v>9.53</v>
      </c>
      <c r="P24" s="120">
        <v>12.7</v>
      </c>
      <c r="Q24" s="127" t="s">
        <v>12</v>
      </c>
    </row>
    <row r="25" spans="1:17" ht="12.75">
      <c r="A25" s="83">
        <v>25</v>
      </c>
      <c r="B25" s="122">
        <v>26</v>
      </c>
      <c r="C25" s="116">
        <v>660</v>
      </c>
      <c r="D25" s="129" t="s">
        <v>12</v>
      </c>
      <c r="E25" s="118">
        <v>7.92</v>
      </c>
      <c r="F25" s="120">
        <v>12.7</v>
      </c>
      <c r="G25" s="130">
        <v>15.88</v>
      </c>
      <c r="H25" s="119" t="s">
        <v>12</v>
      </c>
      <c r="I25" s="119" t="s">
        <v>12</v>
      </c>
      <c r="J25" s="119" t="s">
        <v>12</v>
      </c>
      <c r="K25" s="119" t="s">
        <v>12</v>
      </c>
      <c r="L25" s="119" t="s">
        <v>12</v>
      </c>
      <c r="M25" s="119" t="s">
        <v>12</v>
      </c>
      <c r="N25" s="119" t="s">
        <v>12</v>
      </c>
      <c r="O25" s="120">
        <v>9.53</v>
      </c>
      <c r="P25" s="120">
        <v>12.7</v>
      </c>
      <c r="Q25" s="127" t="s">
        <v>12</v>
      </c>
    </row>
    <row r="26" spans="1:25" s="23" customFormat="1" ht="12.75">
      <c r="A26" s="83">
        <v>26</v>
      </c>
      <c r="B26" s="122">
        <v>28</v>
      </c>
      <c r="C26" s="116">
        <v>711</v>
      </c>
      <c r="D26" s="129" t="s">
        <v>12</v>
      </c>
      <c r="E26" s="118">
        <v>7.92</v>
      </c>
      <c r="F26" s="120">
        <v>12.7</v>
      </c>
      <c r="G26" s="119" t="s">
        <v>12</v>
      </c>
      <c r="H26" s="119" t="s">
        <v>12</v>
      </c>
      <c r="I26" s="119" t="s">
        <v>12</v>
      </c>
      <c r="J26" s="119" t="s">
        <v>12</v>
      </c>
      <c r="K26" s="119" t="s">
        <v>12</v>
      </c>
      <c r="L26" s="119" t="s">
        <v>12</v>
      </c>
      <c r="M26" s="119" t="s">
        <v>12</v>
      </c>
      <c r="N26" s="119" t="s">
        <v>12</v>
      </c>
      <c r="O26" s="120">
        <v>9.53</v>
      </c>
      <c r="P26" s="120">
        <v>12.7</v>
      </c>
      <c r="Q26" s="127" t="s">
        <v>12</v>
      </c>
      <c r="S26"/>
      <c r="T26"/>
      <c r="U26"/>
      <c r="V26"/>
      <c r="W26"/>
      <c r="X26"/>
      <c r="Y26"/>
    </row>
    <row r="27" spans="1:25" s="23" customFormat="1" ht="12.75">
      <c r="A27" s="83">
        <v>27</v>
      </c>
      <c r="B27" s="122">
        <v>30</v>
      </c>
      <c r="C27" s="116">
        <v>762</v>
      </c>
      <c r="D27" s="117">
        <v>6.35</v>
      </c>
      <c r="E27" s="118">
        <v>7.92</v>
      </c>
      <c r="F27" s="120">
        <v>12.7</v>
      </c>
      <c r="G27" s="120">
        <v>15.88</v>
      </c>
      <c r="H27" s="119" t="s">
        <v>12</v>
      </c>
      <c r="I27" s="119" t="s">
        <v>12</v>
      </c>
      <c r="J27" s="119" t="s">
        <v>12</v>
      </c>
      <c r="K27" s="119" t="s">
        <v>12</v>
      </c>
      <c r="L27" s="119" t="s">
        <v>12</v>
      </c>
      <c r="M27" s="119" t="s">
        <v>12</v>
      </c>
      <c r="N27" s="119" t="s">
        <v>12</v>
      </c>
      <c r="O27" s="120">
        <v>9.53</v>
      </c>
      <c r="P27" s="120">
        <v>12.7</v>
      </c>
      <c r="Q27" s="127" t="s">
        <v>12</v>
      </c>
      <c r="S27"/>
      <c r="T27"/>
      <c r="U27"/>
      <c r="V27"/>
      <c r="W27"/>
      <c r="X27"/>
      <c r="Y27"/>
    </row>
    <row r="28" spans="1:25" s="23" customFormat="1" ht="12.75">
      <c r="A28" s="83">
        <v>28</v>
      </c>
      <c r="B28" s="122">
        <v>32</v>
      </c>
      <c r="C28" s="116">
        <v>813</v>
      </c>
      <c r="D28" s="129" t="s">
        <v>12</v>
      </c>
      <c r="E28" s="118">
        <v>7.92</v>
      </c>
      <c r="F28" s="120">
        <v>12.7</v>
      </c>
      <c r="G28" s="120">
        <v>15.88</v>
      </c>
      <c r="H28" s="120">
        <v>17.48</v>
      </c>
      <c r="I28" s="119" t="s">
        <v>12</v>
      </c>
      <c r="J28" s="119" t="s">
        <v>12</v>
      </c>
      <c r="K28" s="119" t="s">
        <v>12</v>
      </c>
      <c r="L28" s="119" t="s">
        <v>12</v>
      </c>
      <c r="M28" s="119" t="s">
        <v>12</v>
      </c>
      <c r="N28" s="119" t="s">
        <v>12</v>
      </c>
      <c r="O28" s="120">
        <v>9.53</v>
      </c>
      <c r="P28" s="120">
        <v>12.7</v>
      </c>
      <c r="Q28" s="127" t="s">
        <v>12</v>
      </c>
      <c r="S28"/>
      <c r="T28"/>
      <c r="U28"/>
      <c r="V28"/>
      <c r="W28"/>
      <c r="X28"/>
      <c r="Y28"/>
    </row>
    <row r="29" spans="1:25" s="23" customFormat="1" ht="12.75">
      <c r="A29" s="83">
        <v>29</v>
      </c>
      <c r="B29" s="122">
        <v>34</v>
      </c>
      <c r="C29" s="116">
        <v>864</v>
      </c>
      <c r="D29" s="129" t="s">
        <v>12</v>
      </c>
      <c r="E29" s="118">
        <v>7.92</v>
      </c>
      <c r="F29" s="120">
        <v>12.7</v>
      </c>
      <c r="G29" s="120">
        <v>15.88</v>
      </c>
      <c r="H29" s="120">
        <v>17.48</v>
      </c>
      <c r="I29" s="119" t="s">
        <v>12</v>
      </c>
      <c r="J29" s="119" t="s">
        <v>12</v>
      </c>
      <c r="K29" s="119" t="s">
        <v>12</v>
      </c>
      <c r="L29" s="119" t="s">
        <v>12</v>
      </c>
      <c r="M29" s="119" t="s">
        <v>12</v>
      </c>
      <c r="N29" s="119" t="s">
        <v>12</v>
      </c>
      <c r="O29" s="120">
        <v>9.53</v>
      </c>
      <c r="P29" s="120">
        <v>12.7</v>
      </c>
      <c r="Q29" s="127" t="s">
        <v>12</v>
      </c>
      <c r="S29"/>
      <c r="T29"/>
      <c r="U29"/>
      <c r="V29"/>
      <c r="W29"/>
      <c r="X29"/>
      <c r="Y29"/>
    </row>
    <row r="30" spans="1:25" s="23" customFormat="1" ht="12.75">
      <c r="A30" s="83">
        <v>30</v>
      </c>
      <c r="B30" s="122">
        <v>36</v>
      </c>
      <c r="C30" s="116">
        <v>914</v>
      </c>
      <c r="D30" s="129" t="s">
        <v>12</v>
      </c>
      <c r="E30" s="120">
        <v>7.92</v>
      </c>
      <c r="F30" s="120">
        <v>12.7</v>
      </c>
      <c r="G30" s="120">
        <v>15.88</v>
      </c>
      <c r="H30" s="120">
        <v>19.05</v>
      </c>
      <c r="I30" s="119" t="s">
        <v>12</v>
      </c>
      <c r="J30" s="119" t="s">
        <v>12</v>
      </c>
      <c r="K30" s="119" t="s">
        <v>12</v>
      </c>
      <c r="L30" s="119" t="s">
        <v>12</v>
      </c>
      <c r="M30" s="119" t="s">
        <v>12</v>
      </c>
      <c r="N30" s="119" t="s">
        <v>12</v>
      </c>
      <c r="O30" s="120">
        <v>9.53</v>
      </c>
      <c r="P30" s="120">
        <v>12.7</v>
      </c>
      <c r="Q30" s="127" t="s">
        <v>12</v>
      </c>
      <c r="S30"/>
      <c r="T30"/>
      <c r="U30"/>
      <c r="V30"/>
      <c r="W30"/>
      <c r="X30"/>
      <c r="Y30"/>
    </row>
    <row r="31" spans="1:25" s="23" customFormat="1" ht="12.75">
      <c r="A31" s="83">
        <v>31</v>
      </c>
      <c r="B31" s="122">
        <v>38</v>
      </c>
      <c r="C31" s="131">
        <v>965</v>
      </c>
      <c r="D31" s="129" t="s">
        <v>12</v>
      </c>
      <c r="E31" s="119" t="s">
        <v>12</v>
      </c>
      <c r="F31" s="119" t="s">
        <v>12</v>
      </c>
      <c r="G31" s="119" t="s">
        <v>12</v>
      </c>
      <c r="H31" s="119" t="s">
        <v>12</v>
      </c>
      <c r="I31" s="119" t="s">
        <v>12</v>
      </c>
      <c r="J31" s="119" t="s">
        <v>12</v>
      </c>
      <c r="K31" s="119" t="s">
        <v>12</v>
      </c>
      <c r="L31" s="119" t="s">
        <v>12</v>
      </c>
      <c r="M31" s="119" t="s">
        <v>12</v>
      </c>
      <c r="N31" s="119" t="s">
        <v>12</v>
      </c>
      <c r="O31" s="120">
        <v>9.53</v>
      </c>
      <c r="P31" s="120">
        <v>12.7</v>
      </c>
      <c r="Q31" s="127" t="s">
        <v>12</v>
      </c>
      <c r="S31"/>
      <c r="T31"/>
      <c r="U31"/>
      <c r="V31"/>
      <c r="W31"/>
      <c r="X31"/>
      <c r="Y31"/>
    </row>
    <row r="32" spans="1:25" s="23" customFormat="1" ht="12.75">
      <c r="A32" s="83">
        <v>32</v>
      </c>
      <c r="B32" s="122">
        <v>40</v>
      </c>
      <c r="C32" s="131">
        <v>1016</v>
      </c>
      <c r="D32" s="129" t="s">
        <v>12</v>
      </c>
      <c r="E32" s="119" t="s">
        <v>12</v>
      </c>
      <c r="F32" s="119" t="s">
        <v>12</v>
      </c>
      <c r="G32" s="119" t="s">
        <v>12</v>
      </c>
      <c r="H32" s="119" t="s">
        <v>12</v>
      </c>
      <c r="I32" s="119" t="s">
        <v>12</v>
      </c>
      <c r="J32" s="119" t="s">
        <v>12</v>
      </c>
      <c r="K32" s="119" t="s">
        <v>12</v>
      </c>
      <c r="L32" s="119" t="s">
        <v>12</v>
      </c>
      <c r="M32" s="119" t="s">
        <v>12</v>
      </c>
      <c r="N32" s="119" t="s">
        <v>12</v>
      </c>
      <c r="O32" s="120">
        <v>9.53</v>
      </c>
      <c r="P32" s="120">
        <v>12.7</v>
      </c>
      <c r="Q32" s="127" t="s">
        <v>12</v>
      </c>
      <c r="S32"/>
      <c r="T32"/>
      <c r="U32"/>
      <c r="V32"/>
      <c r="W32"/>
      <c r="X32"/>
      <c r="Y32"/>
    </row>
    <row r="33" spans="1:25" s="23" customFormat="1" ht="12.75">
      <c r="A33" s="83">
        <v>33</v>
      </c>
      <c r="B33" s="122">
        <v>42</v>
      </c>
      <c r="C33" s="131">
        <v>1067</v>
      </c>
      <c r="D33" s="129" t="s">
        <v>12</v>
      </c>
      <c r="E33" s="119" t="s">
        <v>12</v>
      </c>
      <c r="F33" s="119" t="s">
        <v>12</v>
      </c>
      <c r="G33" s="119" t="s">
        <v>12</v>
      </c>
      <c r="H33" s="119" t="s">
        <v>12</v>
      </c>
      <c r="I33" s="119" t="s">
        <v>12</v>
      </c>
      <c r="J33" s="119" t="s">
        <v>12</v>
      </c>
      <c r="K33" s="119" t="s">
        <v>12</v>
      </c>
      <c r="L33" s="119" t="s">
        <v>12</v>
      </c>
      <c r="M33" s="119" t="s">
        <v>12</v>
      </c>
      <c r="N33" s="119" t="s">
        <v>12</v>
      </c>
      <c r="O33" s="120">
        <v>9.53</v>
      </c>
      <c r="P33" s="120">
        <v>12.7</v>
      </c>
      <c r="Q33" s="127" t="s">
        <v>12</v>
      </c>
      <c r="S33"/>
      <c r="T33"/>
      <c r="U33"/>
      <c r="V33"/>
      <c r="W33"/>
      <c r="X33"/>
      <c r="Y33"/>
    </row>
    <row r="34" spans="1:25" s="23" customFormat="1" ht="12.75">
      <c r="A34" s="83">
        <v>34</v>
      </c>
      <c r="B34" s="122">
        <v>44</v>
      </c>
      <c r="C34" s="131">
        <v>1118</v>
      </c>
      <c r="D34" s="129" t="s">
        <v>12</v>
      </c>
      <c r="E34" s="119" t="s">
        <v>12</v>
      </c>
      <c r="F34" s="119" t="s">
        <v>12</v>
      </c>
      <c r="G34" s="119" t="s">
        <v>12</v>
      </c>
      <c r="H34" s="119" t="s">
        <v>12</v>
      </c>
      <c r="I34" s="119" t="s">
        <v>12</v>
      </c>
      <c r="J34" s="119" t="s">
        <v>12</v>
      </c>
      <c r="K34" s="119" t="s">
        <v>12</v>
      </c>
      <c r="L34" s="119" t="s">
        <v>12</v>
      </c>
      <c r="M34" s="119" t="s">
        <v>12</v>
      </c>
      <c r="N34" s="119" t="s">
        <v>12</v>
      </c>
      <c r="O34" s="120">
        <v>9.53</v>
      </c>
      <c r="P34" s="120">
        <v>12.7</v>
      </c>
      <c r="Q34" s="127" t="s">
        <v>12</v>
      </c>
      <c r="S34"/>
      <c r="T34"/>
      <c r="U34"/>
      <c r="V34"/>
      <c r="W34"/>
      <c r="X34"/>
      <c r="Y34"/>
    </row>
    <row r="35" spans="1:21" s="23" customFormat="1" ht="12.75">
      <c r="A35" s="83">
        <v>35</v>
      </c>
      <c r="B35" s="122">
        <v>46</v>
      </c>
      <c r="C35" s="131">
        <v>1168</v>
      </c>
      <c r="D35" s="129" t="s">
        <v>12</v>
      </c>
      <c r="E35" s="119" t="s">
        <v>12</v>
      </c>
      <c r="F35" s="119" t="s">
        <v>12</v>
      </c>
      <c r="G35" s="119" t="s">
        <v>12</v>
      </c>
      <c r="H35" s="119" t="s">
        <v>12</v>
      </c>
      <c r="I35" s="119" t="s">
        <v>12</v>
      </c>
      <c r="J35" s="119" t="s">
        <v>12</v>
      </c>
      <c r="K35" s="119" t="s">
        <v>12</v>
      </c>
      <c r="L35" s="119" t="s">
        <v>12</v>
      </c>
      <c r="M35" s="119" t="s">
        <v>12</v>
      </c>
      <c r="N35" s="119" t="s">
        <v>12</v>
      </c>
      <c r="O35" s="120">
        <v>9.53</v>
      </c>
      <c r="P35" s="120">
        <v>12.7</v>
      </c>
      <c r="Q35" s="127" t="s">
        <v>12</v>
      </c>
      <c r="U35" s="84"/>
    </row>
    <row r="36" spans="1:21" s="23" customFormat="1" ht="13.5" thickBot="1">
      <c r="A36" s="83">
        <v>36</v>
      </c>
      <c r="B36" s="132">
        <v>48</v>
      </c>
      <c r="C36" s="133">
        <v>1219</v>
      </c>
      <c r="D36" s="134" t="s">
        <v>12</v>
      </c>
      <c r="E36" s="135" t="s">
        <v>12</v>
      </c>
      <c r="F36" s="135" t="s">
        <v>12</v>
      </c>
      <c r="G36" s="135" t="s">
        <v>12</v>
      </c>
      <c r="H36" s="135" t="s">
        <v>12</v>
      </c>
      <c r="I36" s="135" t="s">
        <v>12</v>
      </c>
      <c r="J36" s="135" t="s">
        <v>12</v>
      </c>
      <c r="K36" s="135" t="s">
        <v>12</v>
      </c>
      <c r="L36" s="135" t="s">
        <v>12</v>
      </c>
      <c r="M36" s="135" t="s">
        <v>12</v>
      </c>
      <c r="N36" s="135" t="s">
        <v>12</v>
      </c>
      <c r="O36" s="136">
        <v>9.53</v>
      </c>
      <c r="P36" s="136">
        <v>12.7</v>
      </c>
      <c r="Q36" s="137" t="s">
        <v>12</v>
      </c>
      <c r="U36" s="84"/>
    </row>
    <row r="37" s="23" customFormat="1" ht="13.5" thickTop="1"/>
    <row r="43" ht="12.75">
      <c r="C43" t="s">
        <v>58</v>
      </c>
    </row>
    <row r="45" ht="12.75">
      <c r="C45" t="s">
        <v>59</v>
      </c>
    </row>
    <row r="46" ht="12.75">
      <c r="C46" t="s">
        <v>60</v>
      </c>
    </row>
    <row r="47" ht="12.75">
      <c r="C47" t="s">
        <v>61</v>
      </c>
    </row>
    <row r="48" ht="12.75">
      <c r="C48" t="s">
        <v>62</v>
      </c>
    </row>
    <row r="49" ht="12.75">
      <c r="C49" t="s">
        <v>63</v>
      </c>
    </row>
    <row r="51" ht="12.75">
      <c r="C51" t="s">
        <v>64</v>
      </c>
    </row>
    <row r="52" ht="12.75">
      <c r="C52" t="s">
        <v>65</v>
      </c>
    </row>
    <row r="53" ht="12.75">
      <c r="C53" t="s">
        <v>66</v>
      </c>
    </row>
    <row r="54" ht="12.75">
      <c r="C54" t="s">
        <v>67</v>
      </c>
    </row>
    <row r="55" ht="12.75">
      <c r="C55" t="s">
        <v>68</v>
      </c>
    </row>
    <row r="56" ht="12.75">
      <c r="C56" t="s">
        <v>69</v>
      </c>
    </row>
    <row r="57" ht="12.75">
      <c r="C57" t="s">
        <v>70</v>
      </c>
    </row>
    <row r="58" ht="12.75">
      <c r="C58" t="s">
        <v>71</v>
      </c>
    </row>
    <row r="59" ht="12.75">
      <c r="C59" t="s">
        <v>0</v>
      </c>
    </row>
    <row r="60" ht="12.75">
      <c r="C60" t="s">
        <v>72</v>
      </c>
    </row>
    <row r="61" ht="12.75">
      <c r="C61" t="s">
        <v>73</v>
      </c>
    </row>
    <row r="62" ht="12.75">
      <c r="C62" t="s">
        <v>74</v>
      </c>
    </row>
    <row r="63" ht="12.75">
      <c r="C63" t="s">
        <v>75</v>
      </c>
    </row>
    <row r="64" ht="12.75">
      <c r="C64" t="s">
        <v>76</v>
      </c>
    </row>
    <row r="65" ht="12.75">
      <c r="C65" t="s">
        <v>77</v>
      </c>
    </row>
    <row r="66" ht="12.75">
      <c r="C66" t="s">
        <v>78</v>
      </c>
    </row>
    <row r="67" ht="12.75">
      <c r="C67" t="s">
        <v>79</v>
      </c>
    </row>
    <row r="68" ht="12.75">
      <c r="C68" t="s">
        <v>80</v>
      </c>
    </row>
    <row r="69" ht="12.75">
      <c r="C69" t="s">
        <v>81</v>
      </c>
    </row>
    <row r="70" ht="12.75">
      <c r="C70" t="s">
        <v>82</v>
      </c>
    </row>
    <row r="71" ht="12.75">
      <c r="C71" t="s">
        <v>83</v>
      </c>
    </row>
    <row r="72" ht="12.75">
      <c r="C72" t="s">
        <v>84</v>
      </c>
    </row>
    <row r="73" ht="12.75">
      <c r="C73" t="s">
        <v>85</v>
      </c>
    </row>
    <row r="74" ht="12.75">
      <c r="C74" t="s">
        <v>86</v>
      </c>
    </row>
    <row r="75" ht="12.75">
      <c r="C75" t="s">
        <v>87</v>
      </c>
    </row>
    <row r="76" ht="12.75">
      <c r="C76" t="s">
        <v>88</v>
      </c>
    </row>
    <row r="77" ht="12.75">
      <c r="C77" t="s">
        <v>89</v>
      </c>
    </row>
    <row r="78" ht="12.75">
      <c r="C78" t="s">
        <v>90</v>
      </c>
    </row>
    <row r="79" ht="12.75">
      <c r="C79" t="s">
        <v>91</v>
      </c>
    </row>
    <row r="80" ht="12.75">
      <c r="C80" t="s">
        <v>92</v>
      </c>
    </row>
    <row r="81" ht="12.75">
      <c r="C81" t="s">
        <v>93</v>
      </c>
    </row>
    <row r="82" ht="12.75">
      <c r="C82" t="s">
        <v>94</v>
      </c>
    </row>
    <row r="83" ht="12.75">
      <c r="C83" t="s">
        <v>95</v>
      </c>
    </row>
    <row r="84" ht="12.75">
      <c r="C84" t="s">
        <v>96</v>
      </c>
    </row>
    <row r="85" ht="12.75">
      <c r="C85" t="s">
        <v>97</v>
      </c>
    </row>
    <row r="86" ht="12.75">
      <c r="C86" t="s">
        <v>98</v>
      </c>
    </row>
    <row r="87" ht="12.75">
      <c r="C87" t="s">
        <v>99</v>
      </c>
    </row>
    <row r="88" ht="12.75">
      <c r="C88" t="s">
        <v>100</v>
      </c>
    </row>
    <row r="89" ht="12.75">
      <c r="C89" t="s">
        <v>101</v>
      </c>
    </row>
    <row r="90" ht="12.75">
      <c r="C90" t="s">
        <v>102</v>
      </c>
    </row>
    <row r="91" ht="12.75">
      <c r="C91" t="s">
        <v>103</v>
      </c>
    </row>
    <row r="92" ht="12.75">
      <c r="C92" t="s">
        <v>104</v>
      </c>
    </row>
    <row r="93" ht="12.75">
      <c r="C93" t="s">
        <v>105</v>
      </c>
    </row>
    <row r="94" ht="12.75">
      <c r="C94" t="s">
        <v>21</v>
      </c>
    </row>
    <row r="95" ht="12.75">
      <c r="C95" t="s">
        <v>106</v>
      </c>
    </row>
    <row r="96" ht="12.75">
      <c r="C96" t="s">
        <v>107</v>
      </c>
    </row>
    <row r="97" ht="12.75">
      <c r="C97" t="s">
        <v>22</v>
      </c>
    </row>
    <row r="99" ht="12.75">
      <c r="C99" t="s">
        <v>108</v>
      </c>
    </row>
    <row r="100" ht="12.75">
      <c r="C100" t="s">
        <v>109</v>
      </c>
    </row>
    <row r="101" ht="12.75">
      <c r="C101" t="s">
        <v>110</v>
      </c>
    </row>
    <row r="103" ht="12.75">
      <c r="C103" t="s">
        <v>111</v>
      </c>
    </row>
    <row r="106" ht="12.75">
      <c r="C106" t="s">
        <v>112</v>
      </c>
    </row>
    <row r="108" ht="12.75">
      <c r="C108" t="s">
        <v>113</v>
      </c>
    </row>
    <row r="109" ht="12.75">
      <c r="C109" t="s">
        <v>114</v>
      </c>
    </row>
    <row r="110" ht="12.75">
      <c r="C110" t="s">
        <v>115</v>
      </c>
    </row>
    <row r="111" ht="12.75">
      <c r="C111" t="s">
        <v>0</v>
      </c>
    </row>
    <row r="112" ht="12.75">
      <c r="C112" t="s">
        <v>116</v>
      </c>
    </row>
    <row r="113" ht="12.75">
      <c r="C113" t="s">
        <v>117</v>
      </c>
    </row>
    <row r="114" ht="12.75">
      <c r="C114" t="s">
        <v>118</v>
      </c>
    </row>
    <row r="115" ht="12.75">
      <c r="C115" t="s">
        <v>67</v>
      </c>
    </row>
    <row r="116" ht="12.75">
      <c r="C116" t="s">
        <v>119</v>
      </c>
    </row>
    <row r="117" ht="12.75">
      <c r="C117" t="s">
        <v>69</v>
      </c>
    </row>
    <row r="118" ht="12.75">
      <c r="C118" t="s">
        <v>120</v>
      </c>
    </row>
    <row r="119" ht="12.75">
      <c r="C119" t="s">
        <v>121</v>
      </c>
    </row>
    <row r="120" ht="12.75">
      <c r="C120" t="s">
        <v>122</v>
      </c>
    </row>
    <row r="121" ht="12.75">
      <c r="C121" t="s">
        <v>71</v>
      </c>
    </row>
    <row r="122" ht="12.75">
      <c r="C122" t="s">
        <v>67</v>
      </c>
    </row>
    <row r="123" ht="12.75">
      <c r="C123" t="s">
        <v>123</v>
      </c>
    </row>
    <row r="124" ht="12.75">
      <c r="C124" t="s">
        <v>124</v>
      </c>
    </row>
    <row r="125" ht="12.75">
      <c r="C125" t="s">
        <v>125</v>
      </c>
    </row>
    <row r="126" ht="12.75">
      <c r="C126" t="s">
        <v>126</v>
      </c>
    </row>
    <row r="127" ht="12.75">
      <c r="C127" t="s">
        <v>117</v>
      </c>
    </row>
    <row r="128" ht="12.75">
      <c r="C128" t="s">
        <v>73</v>
      </c>
    </row>
    <row r="129" ht="12.75">
      <c r="C129" t="s">
        <v>74</v>
      </c>
    </row>
    <row r="130" ht="12.75">
      <c r="C130" t="s">
        <v>75</v>
      </c>
    </row>
    <row r="131" ht="12.75">
      <c r="C131" t="s">
        <v>76</v>
      </c>
    </row>
    <row r="132" ht="12.75">
      <c r="C132" t="s">
        <v>77</v>
      </c>
    </row>
    <row r="133" ht="12.75">
      <c r="C133" t="s">
        <v>78</v>
      </c>
    </row>
    <row r="134" ht="12.75">
      <c r="C134" t="s">
        <v>79</v>
      </c>
    </row>
    <row r="135" ht="12.75">
      <c r="C135" t="s">
        <v>80</v>
      </c>
    </row>
    <row r="136" ht="12.75">
      <c r="C136" t="s">
        <v>81</v>
      </c>
    </row>
    <row r="137" ht="12.75">
      <c r="C137" t="s">
        <v>82</v>
      </c>
    </row>
    <row r="138" ht="12.75">
      <c r="C138" t="s">
        <v>83</v>
      </c>
    </row>
    <row r="139" ht="12.75">
      <c r="C139" t="s">
        <v>84</v>
      </c>
    </row>
    <row r="140" ht="12.75">
      <c r="C140" t="s">
        <v>85</v>
      </c>
    </row>
    <row r="141" ht="12.75">
      <c r="C141" t="s">
        <v>86</v>
      </c>
    </row>
    <row r="142" ht="12.75">
      <c r="C142" t="s">
        <v>87</v>
      </c>
    </row>
    <row r="143" ht="12.75">
      <c r="C143" t="s">
        <v>88</v>
      </c>
    </row>
    <row r="144" ht="12.75">
      <c r="C144" t="s">
        <v>89</v>
      </c>
    </row>
    <row r="145" ht="12.75">
      <c r="C145" t="s">
        <v>90</v>
      </c>
    </row>
    <row r="146" ht="12.75">
      <c r="C146" t="s">
        <v>91</v>
      </c>
    </row>
    <row r="147" ht="12.75">
      <c r="C147" t="s">
        <v>92</v>
      </c>
    </row>
    <row r="148" ht="12.75">
      <c r="C148" t="s">
        <v>93</v>
      </c>
    </row>
    <row r="149" ht="12.75">
      <c r="C149" t="s">
        <v>94</v>
      </c>
    </row>
    <row r="150" ht="12.75">
      <c r="C150" t="s">
        <v>95</v>
      </c>
    </row>
    <row r="151" ht="12.75">
      <c r="C151" t="s">
        <v>96</v>
      </c>
    </row>
    <row r="152" ht="12.75">
      <c r="C152" t="s">
        <v>97</v>
      </c>
    </row>
    <row r="153" ht="12.75">
      <c r="C153" t="s">
        <v>98</v>
      </c>
    </row>
    <row r="154" ht="12.75">
      <c r="C154" t="s">
        <v>99</v>
      </c>
    </row>
    <row r="155" ht="12.75">
      <c r="C155" t="s">
        <v>100</v>
      </c>
    </row>
    <row r="156" ht="12.75">
      <c r="C156" t="s">
        <v>101</v>
      </c>
    </row>
    <row r="157" ht="12.75">
      <c r="C157" t="s">
        <v>102</v>
      </c>
    </row>
    <row r="158" ht="12.75">
      <c r="C158" t="s">
        <v>103</v>
      </c>
    </row>
    <row r="159" ht="12.75">
      <c r="C159" t="s">
        <v>21</v>
      </c>
    </row>
    <row r="160" ht="12.75">
      <c r="C160" t="s">
        <v>127</v>
      </c>
    </row>
    <row r="161" ht="12.75">
      <c r="C161" t="s">
        <v>128</v>
      </c>
    </row>
    <row r="162" ht="12.75">
      <c r="C162" t="s">
        <v>129</v>
      </c>
    </row>
    <row r="163" ht="12.75">
      <c r="C163" t="s">
        <v>22</v>
      </c>
    </row>
    <row r="167" ht="12.75">
      <c r="C167" t="s">
        <v>130</v>
      </c>
    </row>
    <row r="168" ht="12.75">
      <c r="C168" t="s">
        <v>131</v>
      </c>
    </row>
    <row r="169" ht="12.75">
      <c r="C169" t="s">
        <v>132</v>
      </c>
    </row>
    <row r="170" ht="12.75">
      <c r="C170" t="s">
        <v>133</v>
      </c>
    </row>
    <row r="171" ht="12.75">
      <c r="C171" t="s">
        <v>134</v>
      </c>
    </row>
    <row r="172" ht="12.75">
      <c r="C172" t="s">
        <v>135</v>
      </c>
    </row>
    <row r="173" ht="12.75">
      <c r="C173" t="s">
        <v>136</v>
      </c>
    </row>
    <row r="174" ht="12.75">
      <c r="C174" t="s">
        <v>137</v>
      </c>
    </row>
    <row r="175" ht="12.75">
      <c r="C175" t="s">
        <v>138</v>
      </c>
    </row>
    <row r="176" ht="12.75">
      <c r="C176" t="s">
        <v>139</v>
      </c>
    </row>
    <row r="177" ht="12.75">
      <c r="C177" t="s">
        <v>140</v>
      </c>
    </row>
    <row r="178" ht="12.75">
      <c r="C178" t="s">
        <v>141</v>
      </c>
    </row>
    <row r="179" ht="12.75">
      <c r="C179" t="s">
        <v>142</v>
      </c>
    </row>
    <row r="180" ht="12.75">
      <c r="C180" t="s">
        <v>143</v>
      </c>
    </row>
    <row r="181" ht="12.75">
      <c r="C181" t="s">
        <v>144</v>
      </c>
    </row>
    <row r="183" ht="12.75">
      <c r="C183" t="s">
        <v>21</v>
      </c>
    </row>
    <row r="184" ht="12.75">
      <c r="C184" t="s">
        <v>145</v>
      </c>
    </row>
    <row r="185" ht="12.75">
      <c r="C185" t="s">
        <v>146</v>
      </c>
    </row>
    <row r="186" ht="12.75">
      <c r="C186" t="s">
        <v>22</v>
      </c>
    </row>
    <row r="190" ht="12.75">
      <c r="C190" t="s">
        <v>0</v>
      </c>
    </row>
    <row r="191" ht="12.75">
      <c r="C191" t="s">
        <v>147</v>
      </c>
    </row>
    <row r="192" ht="12.75">
      <c r="C192" t="s">
        <v>148</v>
      </c>
    </row>
    <row r="193" ht="12.75">
      <c r="C193" t="s">
        <v>124</v>
      </c>
    </row>
    <row r="194" ht="12.75">
      <c r="C194" t="s">
        <v>149</v>
      </c>
    </row>
    <row r="195" ht="12.75">
      <c r="C195" t="s">
        <v>111</v>
      </c>
    </row>
    <row r="197" ht="12.75">
      <c r="C197" t="s">
        <v>150</v>
      </c>
    </row>
    <row r="198" ht="12.75">
      <c r="C198" t="s">
        <v>151</v>
      </c>
    </row>
    <row r="199" ht="12.75">
      <c r="C199" t="s">
        <v>152</v>
      </c>
    </row>
    <row r="200" ht="12.75">
      <c r="C200" t="s">
        <v>114</v>
      </c>
    </row>
    <row r="201" ht="12.75">
      <c r="C201" t="s">
        <v>115</v>
      </c>
    </row>
    <row r="203" ht="12.75">
      <c r="C203" t="s">
        <v>153</v>
      </c>
    </row>
    <row r="204" ht="12.75">
      <c r="C204" t="s">
        <v>154</v>
      </c>
    </row>
    <row r="205" ht="12.75">
      <c r="C205" t="s">
        <v>155</v>
      </c>
    </row>
    <row r="206" ht="12.75">
      <c r="C206" t="s">
        <v>125</v>
      </c>
    </row>
    <row r="207" ht="12.75">
      <c r="C207" t="s">
        <v>149</v>
      </c>
    </row>
    <row r="208" ht="12.75">
      <c r="C208" t="s">
        <v>67</v>
      </c>
    </row>
    <row r="209" ht="12.75">
      <c r="C209" t="s">
        <v>156</v>
      </c>
    </row>
    <row r="210" ht="12.75">
      <c r="C210" t="s">
        <v>155</v>
      </c>
    </row>
    <row r="211" ht="12.75">
      <c r="C211" t="s">
        <v>125</v>
      </c>
    </row>
    <row r="212" ht="12.75">
      <c r="C212" t="s">
        <v>149</v>
      </c>
    </row>
    <row r="213" ht="12.75">
      <c r="C213" t="s">
        <v>67</v>
      </c>
    </row>
    <row r="214" ht="12.75">
      <c r="C214" t="s">
        <v>67</v>
      </c>
    </row>
    <row r="215" ht="12.75">
      <c r="C215" t="s">
        <v>157</v>
      </c>
    </row>
    <row r="216" ht="12.75">
      <c r="C216" t="s">
        <v>111</v>
      </c>
    </row>
    <row r="219" ht="12.75">
      <c r="C219" t="s">
        <v>117</v>
      </c>
    </row>
    <row r="221" ht="12.75">
      <c r="C221" t="s">
        <v>117</v>
      </c>
    </row>
  </sheetData>
  <sheetProtection/>
  <dataValidations count="2">
    <dataValidation type="list" allowBlank="1" showInputMessage="1" showErrorMessage="1" sqref="W5">
      <formula1>$B$7:$B$36</formula1>
    </dataValidation>
    <dataValidation type="list" allowBlank="1" showInputMessage="1" showErrorMessage="1" sqref="W6">
      <formula1>$D$6:$Q$6</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7"/>
  <dimension ref="B2:Y34"/>
  <sheetViews>
    <sheetView showGridLines="0" tabSelected="1" zoomScalePageLayoutView="0" workbookViewId="0" topLeftCell="A1">
      <selection activeCell="A1" sqref="A1"/>
    </sheetView>
  </sheetViews>
  <sheetFormatPr defaultColWidth="8.7109375" defaultRowHeight="12.75"/>
  <cols>
    <col min="1" max="1" width="3.57421875" style="0" customWidth="1"/>
    <col min="2" max="2" width="5.421875" style="0" customWidth="1"/>
    <col min="3" max="7" width="8.7109375" style="0" customWidth="1"/>
    <col min="8" max="8" width="3.28125" style="170" customWidth="1"/>
    <col min="9" max="9" width="11.7109375" style="0" bestFit="1" customWidth="1"/>
    <col min="10" max="11" width="8.7109375" style="0" customWidth="1"/>
    <col min="12" max="12" width="3.28125" style="0" customWidth="1"/>
    <col min="13" max="13" width="8.7109375" style="170" customWidth="1"/>
    <col min="14" max="14" width="8.7109375" style="0" customWidth="1"/>
    <col min="15" max="15" width="10.140625" style="0" customWidth="1"/>
    <col min="16" max="16" width="3.57421875" style="0" customWidth="1"/>
    <col min="17" max="19" width="8.7109375" style="0" customWidth="1"/>
    <col min="20" max="20" width="3.7109375" style="0" customWidth="1"/>
    <col min="21" max="24" width="8.7109375" style="0" customWidth="1"/>
    <col min="25" max="25" width="4.140625" style="0" customWidth="1"/>
  </cols>
  <sheetData>
    <row r="1" ht="13.5" customHeight="1"/>
    <row r="2" ht="12.75">
      <c r="C2" s="233" t="s">
        <v>325</v>
      </c>
    </row>
    <row r="3" ht="11.25" customHeight="1" thickBot="1">
      <c r="Y3" s="232" t="s">
        <v>323</v>
      </c>
    </row>
    <row r="4" spans="2:25" ht="13.5" thickTop="1">
      <c r="B4" s="223"/>
      <c r="C4" s="224" t="s">
        <v>0</v>
      </c>
      <c r="D4" s="225"/>
      <c r="E4" s="225"/>
      <c r="F4" s="225"/>
      <c r="G4" s="225"/>
      <c r="H4" s="225"/>
      <c r="I4" s="225"/>
      <c r="J4" s="225"/>
      <c r="K4" s="225"/>
      <c r="L4" s="225"/>
      <c r="M4" s="225"/>
      <c r="N4" s="225"/>
      <c r="O4" s="225"/>
      <c r="P4" s="225"/>
      <c r="Q4" s="225"/>
      <c r="R4" s="225"/>
      <c r="S4" s="225"/>
      <c r="T4" s="225"/>
      <c r="U4" s="225"/>
      <c r="V4" s="225"/>
      <c r="W4" s="225"/>
      <c r="X4" s="225"/>
      <c r="Y4" s="229"/>
    </row>
    <row r="5" spans="2:25" ht="12.75">
      <c r="B5" s="222"/>
      <c r="C5" s="201" t="s">
        <v>318</v>
      </c>
      <c r="D5" s="202"/>
      <c r="E5" s="202"/>
      <c r="F5" s="202"/>
      <c r="G5" s="205" t="s">
        <v>0</v>
      </c>
      <c r="H5" s="1"/>
      <c r="I5" s="237" t="s">
        <v>278</v>
      </c>
      <c r="J5" s="202"/>
      <c r="K5" s="205"/>
      <c r="L5" s="1"/>
      <c r="M5" s="239" t="s">
        <v>287</v>
      </c>
      <c r="N5" s="240"/>
      <c r="O5" s="205"/>
      <c r="P5" s="1"/>
      <c r="Q5" s="237" t="s">
        <v>326</v>
      </c>
      <c r="R5" s="202"/>
      <c r="S5" s="205"/>
      <c r="T5" s="1"/>
      <c r="U5" s="1"/>
      <c r="V5" s="1"/>
      <c r="W5" s="1"/>
      <c r="X5" s="1"/>
      <c r="Y5" s="230"/>
    </row>
    <row r="6" spans="2:25" ht="17.25">
      <c r="B6" s="222"/>
      <c r="C6" s="196" t="s">
        <v>269</v>
      </c>
      <c r="D6" s="1"/>
      <c r="E6" s="1"/>
      <c r="F6" s="1"/>
      <c r="G6" s="206"/>
      <c r="H6" s="1"/>
      <c r="I6" s="304" t="s">
        <v>327</v>
      </c>
      <c r="J6" s="1"/>
      <c r="K6" s="206"/>
      <c r="L6" s="1"/>
      <c r="M6" s="199" t="s">
        <v>14</v>
      </c>
      <c r="N6" s="138">
        <f>D9</f>
        <v>10</v>
      </c>
      <c r="O6" s="206" t="s">
        <v>2</v>
      </c>
      <c r="P6" s="1"/>
      <c r="Q6" s="243" t="s">
        <v>1</v>
      </c>
      <c r="R6" s="144">
        <f>J24</f>
        <v>404</v>
      </c>
      <c r="S6" s="244" t="s">
        <v>168</v>
      </c>
      <c r="T6" s="1"/>
      <c r="U6" s="1"/>
      <c r="V6" s="1"/>
      <c r="W6" s="1"/>
      <c r="X6" s="1"/>
      <c r="Y6" s="230"/>
    </row>
    <row r="7" spans="2:25" ht="14.25">
      <c r="B7" s="222"/>
      <c r="C7" s="199" t="s">
        <v>1</v>
      </c>
      <c r="D7" s="141">
        <v>200</v>
      </c>
      <c r="E7" s="1" t="s">
        <v>159</v>
      </c>
      <c r="F7" s="1"/>
      <c r="G7" s="206"/>
      <c r="H7" s="1"/>
      <c r="I7" s="196" t="s">
        <v>279</v>
      </c>
      <c r="J7" s="1"/>
      <c r="K7" s="206"/>
      <c r="L7" s="1"/>
      <c r="M7" s="235" t="s">
        <v>169</v>
      </c>
      <c r="N7" s="241">
        <f>273.15+N6</f>
        <v>283.15</v>
      </c>
      <c r="O7" s="207" t="s">
        <v>6</v>
      </c>
      <c r="P7" s="1"/>
      <c r="Q7" s="199" t="s">
        <v>170</v>
      </c>
      <c r="R7" s="17">
        <f>N20</f>
        <v>0.9060033729136313</v>
      </c>
      <c r="S7" s="206" t="s">
        <v>11</v>
      </c>
      <c r="T7" s="1"/>
      <c r="U7" s="1"/>
      <c r="V7" s="1"/>
      <c r="W7" s="1"/>
      <c r="X7" s="1"/>
      <c r="Y7" s="230"/>
    </row>
    <row r="8" spans="2:25" ht="12.75">
      <c r="B8" s="222"/>
      <c r="C8" s="234" t="s">
        <v>303</v>
      </c>
      <c r="D8" s="1"/>
      <c r="E8" s="1"/>
      <c r="F8" s="1"/>
      <c r="G8" s="206"/>
      <c r="H8" s="1"/>
      <c r="I8" s="196" t="s">
        <v>280</v>
      </c>
      <c r="J8" s="1"/>
      <c r="K8" s="206"/>
      <c r="L8" s="1"/>
      <c r="P8" s="1"/>
      <c r="Q8" s="199" t="s">
        <v>161</v>
      </c>
      <c r="R8" s="13">
        <f>D24</f>
        <v>28.966</v>
      </c>
      <c r="S8" s="206" t="s">
        <v>162</v>
      </c>
      <c r="T8" s="1"/>
      <c r="U8" s="1"/>
      <c r="V8" s="1"/>
      <c r="W8" s="1"/>
      <c r="X8" s="1"/>
      <c r="Y8" s="230"/>
    </row>
    <row r="9" spans="2:25" s="170" customFormat="1" ht="18">
      <c r="B9" s="222"/>
      <c r="C9" s="199" t="s">
        <v>253</v>
      </c>
      <c r="D9" s="194">
        <v>10</v>
      </c>
      <c r="E9" s="1" t="s">
        <v>2</v>
      </c>
      <c r="F9" s="1"/>
      <c r="G9" s="206"/>
      <c r="H9" s="1"/>
      <c r="I9" s="196" t="s">
        <v>282</v>
      </c>
      <c r="J9" s="1"/>
      <c r="K9" s="206"/>
      <c r="L9" s="1"/>
      <c r="M9" s="242" t="s">
        <v>288</v>
      </c>
      <c r="N9" s="202"/>
      <c r="O9" s="205"/>
      <c r="P9" s="1"/>
      <c r="Q9" s="199" t="s">
        <v>169</v>
      </c>
      <c r="R9" s="4">
        <f>N7</f>
        <v>283.15</v>
      </c>
      <c r="S9" s="206" t="s">
        <v>172</v>
      </c>
      <c r="T9" s="1"/>
      <c r="U9" s="1"/>
      <c r="V9" s="1"/>
      <c r="W9" s="1"/>
      <c r="X9" s="1"/>
      <c r="Y9" s="230"/>
    </row>
    <row r="10" spans="2:25" s="170" customFormat="1" ht="18">
      <c r="B10" s="222"/>
      <c r="C10" s="199" t="s">
        <v>299</v>
      </c>
      <c r="D10" s="292">
        <v>2637.6</v>
      </c>
      <c r="E10" s="1" t="s">
        <v>300</v>
      </c>
      <c r="F10" s="1"/>
      <c r="G10" s="206"/>
      <c r="H10" s="1"/>
      <c r="I10" s="196" t="s">
        <v>281</v>
      </c>
      <c r="J10" s="1"/>
      <c r="K10" s="206"/>
      <c r="L10" s="1"/>
      <c r="M10" s="199" t="s">
        <v>160</v>
      </c>
      <c r="N10" s="208">
        <f>D18</f>
        <v>73.40033729136313</v>
      </c>
      <c r="O10" s="206" t="s">
        <v>171</v>
      </c>
      <c r="P10" s="1"/>
      <c r="Q10" s="199" t="s">
        <v>165</v>
      </c>
      <c r="R10" s="19">
        <f>D26</f>
        <v>0.99973</v>
      </c>
      <c r="S10" s="210" t="s">
        <v>10</v>
      </c>
      <c r="T10" s="1"/>
      <c r="U10" s="1"/>
      <c r="V10" s="1"/>
      <c r="W10" s="1"/>
      <c r="X10" s="1"/>
      <c r="Y10" s="230"/>
    </row>
    <row r="11" spans="2:25" ht="15">
      <c r="B11" s="222"/>
      <c r="C11" s="234" t="s">
        <v>270</v>
      </c>
      <c r="D11" s="1"/>
      <c r="E11" s="1"/>
      <c r="F11" s="1"/>
      <c r="G11" s="206"/>
      <c r="H11" s="1"/>
      <c r="I11" s="196" t="s">
        <v>283</v>
      </c>
      <c r="J11" s="1"/>
      <c r="K11" s="206"/>
      <c r="L11" s="1"/>
      <c r="M11" s="199" t="s">
        <v>173</v>
      </c>
      <c r="N11" s="138" t="s">
        <v>174</v>
      </c>
      <c r="O11" s="206" t="s">
        <v>175</v>
      </c>
      <c r="P11" s="1"/>
      <c r="Q11" s="199" t="s">
        <v>16</v>
      </c>
      <c r="R11" s="4">
        <f>D20</f>
        <v>1.4</v>
      </c>
      <c r="S11" s="206" t="s">
        <v>10</v>
      </c>
      <c r="T11" s="1"/>
      <c r="U11" s="1"/>
      <c r="V11" s="1"/>
      <c r="W11" s="1"/>
      <c r="X11" s="1"/>
      <c r="Y11" s="230"/>
    </row>
    <row r="12" spans="2:25" s="170" customFormat="1" ht="15">
      <c r="B12" s="222"/>
      <c r="C12" s="235" t="s">
        <v>163</v>
      </c>
      <c r="D12" s="236">
        <v>17.2</v>
      </c>
      <c r="E12" s="204" t="s">
        <v>164</v>
      </c>
      <c r="F12" s="204"/>
      <c r="G12" s="207"/>
      <c r="H12" s="1"/>
      <c r="I12" s="196" t="s">
        <v>285</v>
      </c>
      <c r="J12" s="1"/>
      <c r="K12" s="206"/>
      <c r="L12" s="1"/>
      <c r="M12" s="199" t="s">
        <v>173</v>
      </c>
      <c r="N12" s="12">
        <f>N10</f>
        <v>73.40033729136313</v>
      </c>
      <c r="O12" s="206" t="s">
        <v>171</v>
      </c>
      <c r="P12" s="1"/>
      <c r="Q12" s="199" t="s">
        <v>173</v>
      </c>
      <c r="R12" s="146">
        <f>N13</f>
        <v>0.7340033729136313</v>
      </c>
      <c r="S12" s="206" t="s">
        <v>11</v>
      </c>
      <c r="T12" s="1"/>
      <c r="U12" s="1" t="s">
        <v>293</v>
      </c>
      <c r="V12" s="1"/>
      <c r="W12" s="1"/>
      <c r="X12" s="1"/>
      <c r="Y12" s="230"/>
    </row>
    <row r="13" spans="2:25" ht="15">
      <c r="B13" s="222"/>
      <c r="C13" s="1"/>
      <c r="D13" s="1"/>
      <c r="E13" s="1"/>
      <c r="F13" s="1"/>
      <c r="G13" s="1"/>
      <c r="H13" s="1"/>
      <c r="I13" s="196" t="s">
        <v>284</v>
      </c>
      <c r="J13" s="1"/>
      <c r="K13" s="206"/>
      <c r="L13" s="1"/>
      <c r="M13" s="235" t="s">
        <v>173</v>
      </c>
      <c r="N13" s="248">
        <f>N12/100</f>
        <v>0.7340033729136313</v>
      </c>
      <c r="O13" s="238" t="s">
        <v>11</v>
      </c>
      <c r="P13" s="1"/>
      <c r="Q13" s="214" t="s">
        <v>19</v>
      </c>
      <c r="R13" s="247">
        <f>R6/(12503*R7*((1/(R8*R9*R10)*(R11/(R11-1)))*((R12/R7)^(2/R11)-(R12/R7)^((R11+1)/R11)))^0.5)</f>
        <v>8.303885457233037</v>
      </c>
      <c r="S13" s="238" t="s">
        <v>176</v>
      </c>
      <c r="T13" s="1"/>
      <c r="U13" s="1"/>
      <c r="V13" s="1"/>
      <c r="W13" s="1"/>
      <c r="X13" s="1"/>
      <c r="Y13" s="230"/>
    </row>
    <row r="14" spans="2:25" ht="15">
      <c r="B14" s="222"/>
      <c r="C14" s="201" t="s">
        <v>271</v>
      </c>
      <c r="D14" s="202"/>
      <c r="E14" s="202"/>
      <c r="F14" s="202"/>
      <c r="G14" s="205"/>
      <c r="H14" s="1"/>
      <c r="I14" s="209" t="s">
        <v>321</v>
      </c>
      <c r="J14" s="221">
        <f>'2.- Venting flow'!S14</f>
        <v>2.02</v>
      </c>
      <c r="K14" s="210"/>
      <c r="L14" s="1"/>
      <c r="P14" s="1"/>
      <c r="T14" s="1"/>
      <c r="U14" s="1"/>
      <c r="V14" s="1"/>
      <c r="W14" s="1"/>
      <c r="X14" s="1"/>
      <c r="Y14" s="230"/>
    </row>
    <row r="15" spans="2:25" s="170" customFormat="1" ht="12.75">
      <c r="B15" s="222"/>
      <c r="C15" s="196" t="s">
        <v>301</v>
      </c>
      <c r="D15" s="1"/>
      <c r="E15" s="1"/>
      <c r="F15" s="1"/>
      <c r="G15" s="206"/>
      <c r="H15" s="1"/>
      <c r="I15" s="200"/>
      <c r="J15" s="1"/>
      <c r="K15" s="206"/>
      <c r="L15" s="1"/>
      <c r="M15" s="242" t="s">
        <v>289</v>
      </c>
      <c r="N15" s="202"/>
      <c r="O15" s="205"/>
      <c r="P15" s="1"/>
      <c r="Q15" s="1"/>
      <c r="R15" s="1"/>
      <c r="S15" s="1"/>
      <c r="T15" s="1"/>
      <c r="U15" s="1"/>
      <c r="V15" s="1"/>
      <c r="W15" s="1"/>
      <c r="X15" s="1"/>
      <c r="Y15" s="230"/>
    </row>
    <row r="16" spans="2:25" s="170" customFormat="1" ht="15">
      <c r="B16" s="222"/>
      <c r="C16" s="197" t="s">
        <v>297</v>
      </c>
      <c r="D16" s="6" t="s">
        <v>298</v>
      </c>
      <c r="E16" s="1"/>
      <c r="F16" s="1"/>
      <c r="G16" s="206"/>
      <c r="H16" s="1"/>
      <c r="I16" s="196" t="s">
        <v>320</v>
      </c>
      <c r="J16" s="1"/>
      <c r="K16" s="206"/>
      <c r="L16" s="1"/>
      <c r="M16" s="199" t="s">
        <v>170</v>
      </c>
      <c r="N16" s="5" t="s">
        <v>177</v>
      </c>
      <c r="O16" s="206"/>
      <c r="P16" s="1"/>
      <c r="Q16" s="242" t="s">
        <v>290</v>
      </c>
      <c r="R16" s="202"/>
      <c r="S16" s="205"/>
      <c r="T16" s="1"/>
      <c r="U16" s="1"/>
      <c r="V16" s="1"/>
      <c r="W16" s="1"/>
      <c r="X16" s="1"/>
      <c r="Y16" s="230"/>
    </row>
    <row r="17" spans="2:25" s="170" customFormat="1" ht="15">
      <c r="B17" s="222"/>
      <c r="C17" s="198" t="s">
        <v>299</v>
      </c>
      <c r="D17" s="293">
        <f>D10</f>
        <v>2637.6</v>
      </c>
      <c r="E17" s="6" t="s">
        <v>300</v>
      </c>
      <c r="F17" s="6"/>
      <c r="G17" s="206"/>
      <c r="H17" s="1"/>
      <c r="I17" s="196"/>
      <c r="J17" s="1"/>
      <c r="K17" s="206"/>
      <c r="L17" s="1"/>
      <c r="M17" s="199" t="s">
        <v>173</v>
      </c>
      <c r="N17" s="12">
        <f>N12</f>
        <v>73.40033729136313</v>
      </c>
      <c r="O17" s="206" t="s">
        <v>171</v>
      </c>
      <c r="P17" s="1"/>
      <c r="Q17" s="199" t="s">
        <v>13</v>
      </c>
      <c r="R17" s="31" t="s">
        <v>190</v>
      </c>
      <c r="S17" s="206"/>
      <c r="T17" s="1"/>
      <c r="U17" s="1"/>
      <c r="V17" s="1"/>
      <c r="W17" s="1"/>
      <c r="X17" s="1"/>
      <c r="Y17" s="230"/>
    </row>
    <row r="18" spans="2:25" s="170" customFormat="1" ht="13.5">
      <c r="B18" s="222"/>
      <c r="C18" s="197" t="s">
        <v>297</v>
      </c>
      <c r="D18" s="193">
        <f>101.325*(1-0.0000225577*D17)^5.25588</f>
        <v>73.40033729136313</v>
      </c>
      <c r="E18" s="6" t="s">
        <v>171</v>
      </c>
      <c r="F18" s="6"/>
      <c r="G18" s="206"/>
      <c r="H18" s="1"/>
      <c r="I18" s="196" t="s">
        <v>267</v>
      </c>
      <c r="J18" s="1"/>
      <c r="K18" s="206"/>
      <c r="L18" s="1"/>
      <c r="M18" s="199" t="s">
        <v>163</v>
      </c>
      <c r="N18" s="147">
        <f>D12</f>
        <v>17.2</v>
      </c>
      <c r="O18" s="206" t="s">
        <v>171</v>
      </c>
      <c r="P18" s="1"/>
      <c r="Q18" s="199" t="s">
        <v>19</v>
      </c>
      <c r="R18" s="20">
        <f>R13</f>
        <v>8.303885457233037</v>
      </c>
      <c r="S18" s="206" t="s">
        <v>176</v>
      </c>
      <c r="T18" s="1"/>
      <c r="U18" s="1"/>
      <c r="V18" s="1"/>
      <c r="W18" s="1"/>
      <c r="X18" s="1"/>
      <c r="Y18" s="230"/>
    </row>
    <row r="19" spans="2:25" s="170" customFormat="1" ht="16.5">
      <c r="B19" s="222"/>
      <c r="C19" s="196" t="s">
        <v>328</v>
      </c>
      <c r="D19" s="1"/>
      <c r="E19" s="1"/>
      <c r="F19" s="1"/>
      <c r="G19" s="206"/>
      <c r="H19" s="1"/>
      <c r="I19" s="199" t="s">
        <v>1</v>
      </c>
      <c r="J19" s="138">
        <f>D7</f>
        <v>200</v>
      </c>
      <c r="K19" s="206" t="s">
        <v>159</v>
      </c>
      <c r="L19" s="1"/>
      <c r="M19" s="199" t="s">
        <v>170</v>
      </c>
      <c r="N19" s="20">
        <f>N17+N18</f>
        <v>90.60033729136313</v>
      </c>
      <c r="O19" s="206" t="s">
        <v>171</v>
      </c>
      <c r="P19" s="1"/>
      <c r="Q19" s="199" t="s">
        <v>13</v>
      </c>
      <c r="R19" s="13">
        <f>2*(R18/(PI()))^0.5</f>
        <v>3.25158966339548</v>
      </c>
      <c r="S19" s="206" t="s">
        <v>178</v>
      </c>
      <c r="T19" s="1"/>
      <c r="U19" s="1" t="s">
        <v>294</v>
      </c>
      <c r="V19" s="1"/>
      <c r="W19" s="1"/>
      <c r="X19" s="1"/>
      <c r="Y19" s="230"/>
    </row>
    <row r="20" spans="2:25" s="170" customFormat="1" ht="14.25">
      <c r="B20" s="222"/>
      <c r="C20" s="199" t="s">
        <v>16</v>
      </c>
      <c r="D20" s="140">
        <v>1.4</v>
      </c>
      <c r="E20" s="1"/>
      <c r="F20" s="1"/>
      <c r="G20" s="206"/>
      <c r="H20" s="1"/>
      <c r="I20" s="196" t="s">
        <v>286</v>
      </c>
      <c r="J20" s="1"/>
      <c r="K20" s="206"/>
      <c r="L20" s="1"/>
      <c r="M20" s="235" t="s">
        <v>170</v>
      </c>
      <c r="N20" s="248">
        <f>N19/100</f>
        <v>0.9060033729136313</v>
      </c>
      <c r="O20" s="207" t="s">
        <v>295</v>
      </c>
      <c r="P20" s="1"/>
      <c r="Q20" s="209" t="s">
        <v>13</v>
      </c>
      <c r="R20" s="296">
        <f>R19*10</f>
        <v>32.515896633954796</v>
      </c>
      <c r="S20" s="210" t="s">
        <v>3</v>
      </c>
      <c r="T20" s="1"/>
      <c r="U20" s="1"/>
      <c r="V20" s="1"/>
      <c r="W20" s="1"/>
      <c r="X20" s="1"/>
      <c r="Y20" s="230"/>
    </row>
    <row r="21" spans="2:25" s="170" customFormat="1" ht="15.75">
      <c r="B21" s="222"/>
      <c r="C21" s="196" t="s">
        <v>272</v>
      </c>
      <c r="D21" s="1"/>
      <c r="E21" s="1"/>
      <c r="F21" s="1"/>
      <c r="G21" s="206"/>
      <c r="H21" s="1"/>
      <c r="I21" s="209" t="s">
        <v>166</v>
      </c>
      <c r="J21" s="138" t="s">
        <v>322</v>
      </c>
      <c r="K21" s="206"/>
      <c r="L21" s="1"/>
      <c r="P21" s="1"/>
      <c r="Q21" s="214" t="s">
        <v>13</v>
      </c>
      <c r="R21" s="245">
        <f>R20/25.4</f>
        <v>1.280153410785622</v>
      </c>
      <c r="S21" s="238" t="s">
        <v>9</v>
      </c>
      <c r="T21" s="1"/>
      <c r="U21" s="1"/>
      <c r="V21" s="1"/>
      <c r="W21" s="1"/>
      <c r="X21" s="1"/>
      <c r="Y21" s="230"/>
    </row>
    <row r="22" spans="2:25" ht="15.75">
      <c r="B22" s="222"/>
      <c r="C22" s="196" t="s">
        <v>273</v>
      </c>
      <c r="D22" s="1"/>
      <c r="E22" s="1"/>
      <c r="F22" s="1"/>
      <c r="G22" s="206"/>
      <c r="H22" s="1"/>
      <c r="I22" s="209" t="s">
        <v>321</v>
      </c>
      <c r="J22" s="138">
        <f>J14</f>
        <v>2.02</v>
      </c>
      <c r="K22" s="210"/>
      <c r="L22" s="1"/>
      <c r="P22" s="1"/>
      <c r="Q22" s="1"/>
      <c r="R22" s="1"/>
      <c r="S22" s="1"/>
      <c r="T22" s="1"/>
      <c r="U22" s="1"/>
      <c r="V22" s="1"/>
      <c r="W22" s="1"/>
      <c r="X22" s="1"/>
      <c r="Y22" s="230"/>
    </row>
    <row r="23" spans="2:25" ht="14.25">
      <c r="B23" s="222"/>
      <c r="C23" s="200" t="s">
        <v>274</v>
      </c>
      <c r="D23" s="1"/>
      <c r="E23" s="1"/>
      <c r="F23" s="1"/>
      <c r="G23" s="206"/>
      <c r="H23" s="1"/>
      <c r="I23" s="209" t="s">
        <v>1</v>
      </c>
      <c r="J23" s="4">
        <f>D7</f>
        <v>200</v>
      </c>
      <c r="K23" s="206" t="s">
        <v>159</v>
      </c>
      <c r="L23" s="1"/>
      <c r="M23" s="1"/>
      <c r="N23" s="1"/>
      <c r="O23" s="1"/>
      <c r="P23" s="1"/>
      <c r="Q23" s="242" t="s">
        <v>291</v>
      </c>
      <c r="R23" s="202"/>
      <c r="S23" s="205"/>
      <c r="T23" s="1"/>
      <c r="U23" s="1"/>
      <c r="V23" s="1"/>
      <c r="W23" s="1"/>
      <c r="X23" s="1"/>
      <c r="Y23" s="230"/>
    </row>
    <row r="24" spans="2:25" s="170" customFormat="1" ht="16.5">
      <c r="B24" s="222"/>
      <c r="C24" s="199" t="s">
        <v>161</v>
      </c>
      <c r="D24" s="294">
        <v>28.966</v>
      </c>
      <c r="E24" s="1" t="s">
        <v>162</v>
      </c>
      <c r="F24" s="1"/>
      <c r="G24" s="206"/>
      <c r="H24" s="1"/>
      <c r="I24" s="214" t="s">
        <v>166</v>
      </c>
      <c r="J24" s="295">
        <f>J22*J23</f>
        <v>404</v>
      </c>
      <c r="K24" s="238" t="s">
        <v>167</v>
      </c>
      <c r="L24" s="1"/>
      <c r="M24" s="1"/>
      <c r="N24" s="1"/>
      <c r="O24" s="1"/>
      <c r="P24" s="1"/>
      <c r="Q24" s="246" t="s">
        <v>180</v>
      </c>
      <c r="R24" s="216">
        <v>4</v>
      </c>
      <c r="S24" s="238" t="s">
        <v>9</v>
      </c>
      <c r="T24" s="1"/>
      <c r="U24" s="1"/>
      <c r="V24" s="1"/>
      <c r="W24" s="1"/>
      <c r="X24" s="1"/>
      <c r="Y24" s="230"/>
    </row>
    <row r="25" spans="2:25" s="170" customFormat="1" ht="12.75">
      <c r="B25" s="222"/>
      <c r="C25" s="200" t="s">
        <v>275</v>
      </c>
      <c r="D25" s="1"/>
      <c r="E25" s="1"/>
      <c r="F25" s="1"/>
      <c r="G25" s="206"/>
      <c r="H25" s="1"/>
      <c r="L25" s="1"/>
      <c r="M25" s="1"/>
      <c r="N25" s="1"/>
      <c r="O25" s="1"/>
      <c r="P25" s="1"/>
      <c r="Q25" s="1"/>
      <c r="R25" s="1"/>
      <c r="S25" s="1"/>
      <c r="T25" s="1"/>
      <c r="U25" s="1"/>
      <c r="V25" s="1"/>
      <c r="W25" s="1"/>
      <c r="X25" s="1"/>
      <c r="Y25" s="230"/>
    </row>
    <row r="26" spans="2:25" s="170" customFormat="1" ht="12.75">
      <c r="B26" s="222"/>
      <c r="C26" s="199" t="s">
        <v>165</v>
      </c>
      <c r="D26" s="140">
        <v>0.99973</v>
      </c>
      <c r="E26" s="1" t="s">
        <v>10</v>
      </c>
      <c r="F26" s="31" t="s">
        <v>0</v>
      </c>
      <c r="G26" s="206"/>
      <c r="H26" s="1"/>
      <c r="I26" s="138" t="s">
        <v>294</v>
      </c>
      <c r="J26" s="1"/>
      <c r="K26" s="1"/>
      <c r="L26" s="1"/>
      <c r="M26" s="1"/>
      <c r="N26" s="1"/>
      <c r="O26" s="1"/>
      <c r="P26" s="1"/>
      <c r="Q26" s="1"/>
      <c r="R26" s="1"/>
      <c r="S26" s="1"/>
      <c r="T26" s="1"/>
      <c r="U26" s="4"/>
      <c r="V26" s="13"/>
      <c r="W26" s="1"/>
      <c r="X26" s="1"/>
      <c r="Y26" s="230"/>
    </row>
    <row r="27" spans="2:25" ht="12.75">
      <c r="B27" s="222"/>
      <c r="C27" s="196" t="s">
        <v>276</v>
      </c>
      <c r="D27" s="1"/>
      <c r="E27" s="1"/>
      <c r="F27" s="1"/>
      <c r="G27" s="206"/>
      <c r="H27" s="1"/>
      <c r="I27" s="1" t="s">
        <v>324</v>
      </c>
      <c r="J27" s="1"/>
      <c r="K27" s="1"/>
      <c r="L27" s="1"/>
      <c r="M27" s="1"/>
      <c r="N27" s="1"/>
      <c r="O27" s="1"/>
      <c r="P27" s="1"/>
      <c r="Q27" s="1"/>
      <c r="R27" s="1"/>
      <c r="S27" s="1"/>
      <c r="T27" s="1"/>
      <c r="U27" s="145" t="s">
        <v>292</v>
      </c>
      <c r="V27" s="145"/>
      <c r="W27" s="1"/>
      <c r="X27" s="1"/>
      <c r="Y27" s="230"/>
    </row>
    <row r="28" spans="2:25" ht="13.5">
      <c r="B28" s="222"/>
      <c r="C28" s="203" t="s">
        <v>277</v>
      </c>
      <c r="D28" s="204"/>
      <c r="E28" s="204"/>
      <c r="F28" s="204"/>
      <c r="G28" s="207"/>
      <c r="H28" s="1"/>
      <c r="I28" s="142" t="s">
        <v>19</v>
      </c>
      <c r="J28" s="167" t="s">
        <v>228</v>
      </c>
      <c r="K28" s="1"/>
      <c r="L28" s="1"/>
      <c r="M28" s="1"/>
      <c r="N28" s="1"/>
      <c r="O28" s="1"/>
      <c r="P28" s="1"/>
      <c r="Q28" s="1"/>
      <c r="R28" s="1"/>
      <c r="S28" s="1"/>
      <c r="T28" s="1"/>
      <c r="U28" s="31" t="s">
        <v>179</v>
      </c>
      <c r="V28" s="31"/>
      <c r="W28" s="1"/>
      <c r="X28" s="1"/>
      <c r="Y28" s="230"/>
    </row>
    <row r="29" spans="2:25" ht="13.5" thickBot="1">
      <c r="B29" s="226"/>
      <c r="C29" s="227"/>
      <c r="D29" s="227"/>
      <c r="E29" s="227"/>
      <c r="F29" s="227"/>
      <c r="G29" s="227"/>
      <c r="H29" s="227"/>
      <c r="I29" s="227"/>
      <c r="J29" s="227"/>
      <c r="K29" s="227"/>
      <c r="L29" s="227"/>
      <c r="M29" s="227"/>
      <c r="N29" s="227"/>
      <c r="O29" s="228" t="s">
        <v>0</v>
      </c>
      <c r="P29" s="227"/>
      <c r="Q29" s="227"/>
      <c r="R29" s="227"/>
      <c r="S29" s="227"/>
      <c r="T29" s="227"/>
      <c r="U29" s="227"/>
      <c r="V29" s="227"/>
      <c r="W29" s="227"/>
      <c r="X29" s="227"/>
      <c r="Y29" s="231"/>
    </row>
    <row r="30" ht="13.5" thickTop="1"/>
    <row r="32" ht="12.75">
      <c r="F32" s="1"/>
    </row>
    <row r="33" ht="12.75">
      <c r="F33" s="1"/>
    </row>
    <row r="34" ht="12.75">
      <c r="F34" s="1"/>
    </row>
  </sheetData>
  <sheetProtection/>
  <printOptions/>
  <pageMargins left="0.7" right="0.7" top="0.75" bottom="0.75" header="0.3" footer="0.3"/>
  <pageSetup horizontalDpi="600" verticalDpi="600" orientation="portrait" r:id="rId4"/>
  <drawing r:id="rId3"/>
  <legacyDrawing r:id="rId2"/>
  <oleObjects>
    <oleObject progId="Equation.3" shapeId="1969415" r:id="rId1"/>
  </oleObjects>
</worksheet>
</file>

<file path=xl/worksheets/sheet5.xml><?xml version="1.0" encoding="utf-8"?>
<worksheet xmlns="http://schemas.openxmlformats.org/spreadsheetml/2006/main" xmlns:r="http://schemas.openxmlformats.org/officeDocument/2006/relationships">
  <sheetPr codeName="Hoja1"/>
  <dimension ref="B1:V47"/>
  <sheetViews>
    <sheetView showGridLines="0" zoomScalePageLayoutView="0" workbookViewId="0" topLeftCell="A1">
      <selection activeCell="A1" sqref="A1"/>
    </sheetView>
  </sheetViews>
  <sheetFormatPr defaultColWidth="8.7109375" defaultRowHeight="12.75"/>
  <cols>
    <col min="1" max="1" width="6.57421875" style="0" customWidth="1"/>
    <col min="2" max="9" width="8.7109375" style="0" customWidth="1"/>
    <col min="10" max="10" width="9.421875" style="0" customWidth="1"/>
  </cols>
  <sheetData>
    <row r="1" ht="12.75">
      <c r="P1" s="232" t="str">
        <f>'1.- Venting diameter'!Y3</f>
        <v>cjc. Rev. 10.08.2016</v>
      </c>
    </row>
    <row r="2" ht="13.5" thickBot="1">
      <c r="B2" t="s">
        <v>181</v>
      </c>
    </row>
    <row r="3" spans="2:18" ht="13.5" thickTop="1">
      <c r="B3" s="148"/>
      <c r="G3" s="170"/>
      <c r="H3" s="172"/>
      <c r="I3" s="173"/>
      <c r="J3" s="173"/>
      <c r="K3" s="173"/>
      <c r="L3" s="173"/>
      <c r="M3" s="173"/>
      <c r="N3" s="173"/>
      <c r="O3" s="173"/>
      <c r="P3" s="176"/>
      <c r="R3" s="191"/>
    </row>
    <row r="4" spans="2:18" ht="12.75">
      <c r="B4" s="213" t="s">
        <v>304</v>
      </c>
      <c r="C4" s="202"/>
      <c r="D4" s="202"/>
      <c r="E4" s="202"/>
      <c r="F4" s="205"/>
      <c r="G4" s="170"/>
      <c r="H4" s="171"/>
      <c r="I4" s="1"/>
      <c r="J4" s="1"/>
      <c r="K4" s="1"/>
      <c r="L4" s="1"/>
      <c r="M4" s="1"/>
      <c r="N4" s="1"/>
      <c r="O4" s="1"/>
      <c r="P4" s="177"/>
      <c r="R4" s="191"/>
    </row>
    <row r="5" spans="2:18" s="170" customFormat="1" ht="12.75">
      <c r="B5" s="196" t="s">
        <v>261</v>
      </c>
      <c r="C5" s="1"/>
      <c r="D5" s="1"/>
      <c r="E5" s="1"/>
      <c r="F5" s="206"/>
      <c r="H5" s="171"/>
      <c r="I5" s="1"/>
      <c r="J5" s="1"/>
      <c r="K5" s="1"/>
      <c r="L5" s="1"/>
      <c r="M5" s="1"/>
      <c r="N5" s="1"/>
      <c r="O5" s="1"/>
      <c r="P5" s="177"/>
      <c r="R5" s="191"/>
    </row>
    <row r="6" spans="2:18" ht="12.75">
      <c r="B6" s="196" t="s">
        <v>263</v>
      </c>
      <c r="C6" s="1"/>
      <c r="D6" s="1"/>
      <c r="E6" s="1"/>
      <c r="F6" s="206"/>
      <c r="G6" s="170"/>
      <c r="H6" s="171"/>
      <c r="I6" s="1"/>
      <c r="J6" s="1"/>
      <c r="K6" s="1"/>
      <c r="L6" s="1"/>
      <c r="M6" s="1"/>
      <c r="N6" s="1"/>
      <c r="O6" s="1"/>
      <c r="P6" s="177"/>
      <c r="R6" s="191"/>
    </row>
    <row r="7" spans="2:18" ht="12.75">
      <c r="B7" s="196" t="s">
        <v>264</v>
      </c>
      <c r="C7" s="1"/>
      <c r="D7" s="1"/>
      <c r="E7" s="1"/>
      <c r="F7" s="206"/>
      <c r="G7" s="170"/>
      <c r="H7" s="171"/>
      <c r="I7" s="1"/>
      <c r="J7" s="1"/>
      <c r="K7" s="1"/>
      <c r="L7" s="1"/>
      <c r="M7" s="1"/>
      <c r="N7" s="1"/>
      <c r="O7" s="1"/>
      <c r="P7" s="177"/>
      <c r="R7" s="191"/>
    </row>
    <row r="8" spans="2:18" ht="12.75">
      <c r="B8" s="196" t="s">
        <v>265</v>
      </c>
      <c r="C8" s="1"/>
      <c r="D8" s="1"/>
      <c r="E8" s="1"/>
      <c r="F8" s="206"/>
      <c r="G8" s="170"/>
      <c r="H8" s="171"/>
      <c r="I8" s="1"/>
      <c r="J8" s="1"/>
      <c r="K8" s="1"/>
      <c r="L8" s="1"/>
      <c r="M8" s="1"/>
      <c r="N8" s="1"/>
      <c r="O8" s="1"/>
      <c r="P8" s="177"/>
      <c r="R8" s="191"/>
    </row>
    <row r="9" spans="2:18" ht="12.75">
      <c r="B9" s="200" t="s">
        <v>262</v>
      </c>
      <c r="C9" s="5"/>
      <c r="D9" s="5"/>
      <c r="E9" s="5"/>
      <c r="F9" s="210"/>
      <c r="G9" s="170"/>
      <c r="H9" s="171"/>
      <c r="I9" s="1"/>
      <c r="J9" s="1"/>
      <c r="K9" s="1"/>
      <c r="L9" s="1"/>
      <c r="M9" s="1"/>
      <c r="N9" s="1"/>
      <c r="O9" s="1"/>
      <c r="P9" s="177"/>
      <c r="R9" s="191" t="s">
        <v>0</v>
      </c>
    </row>
    <row r="10" spans="2:18" ht="15.75">
      <c r="B10" s="209" t="s">
        <v>254</v>
      </c>
      <c r="C10" s="195">
        <f>S14</f>
        <v>2.02</v>
      </c>
      <c r="D10" s="5" t="s">
        <v>266</v>
      </c>
      <c r="E10" s="5"/>
      <c r="F10" s="210"/>
      <c r="G10" s="170"/>
      <c r="H10" s="171"/>
      <c r="I10" s="1"/>
      <c r="J10" s="1"/>
      <c r="K10" s="1"/>
      <c r="L10" s="1"/>
      <c r="M10" s="1"/>
      <c r="N10" s="1"/>
      <c r="O10" s="1"/>
      <c r="P10" s="177"/>
      <c r="R10" s="191"/>
    </row>
    <row r="11" spans="2:21" ht="12.75">
      <c r="B11" s="196"/>
      <c r="C11" s="1"/>
      <c r="D11" s="1"/>
      <c r="E11" s="1"/>
      <c r="F11" s="206"/>
      <c r="G11" s="170"/>
      <c r="H11" s="171"/>
      <c r="I11" s="1"/>
      <c r="J11" s="1"/>
      <c r="K11" s="1"/>
      <c r="L11" s="1"/>
      <c r="M11" s="1"/>
      <c r="N11" s="1"/>
      <c r="O11" s="1"/>
      <c r="P11" s="177"/>
      <c r="R11" s="191"/>
      <c r="T11" s="211"/>
      <c r="U11" s="211"/>
    </row>
    <row r="12" spans="2:21" ht="12.75">
      <c r="B12" s="196" t="s">
        <v>267</v>
      </c>
      <c r="C12" s="1"/>
      <c r="D12" s="1"/>
      <c r="E12" s="1"/>
      <c r="F12" s="206"/>
      <c r="G12" s="170"/>
      <c r="H12" s="171"/>
      <c r="I12" s="1"/>
      <c r="J12" s="1"/>
      <c r="K12" s="1"/>
      <c r="L12" s="1"/>
      <c r="M12" s="1"/>
      <c r="N12" s="1"/>
      <c r="O12" s="1"/>
      <c r="P12" s="177"/>
      <c r="R12" s="191"/>
      <c r="T12" s="211"/>
      <c r="U12" s="211"/>
    </row>
    <row r="13" spans="2:21" ht="14.25">
      <c r="B13" s="199" t="s">
        <v>1</v>
      </c>
      <c r="C13" s="138">
        <f>'1.- Venting diameter'!J19</f>
        <v>200</v>
      </c>
      <c r="D13" s="1" t="s">
        <v>159</v>
      </c>
      <c r="E13" s="1"/>
      <c r="F13" s="206"/>
      <c r="G13" s="170"/>
      <c r="H13" s="171"/>
      <c r="I13" s="1"/>
      <c r="J13" s="1"/>
      <c r="K13" s="1"/>
      <c r="L13" s="1"/>
      <c r="M13" s="1"/>
      <c r="N13" s="1"/>
      <c r="O13" s="1"/>
      <c r="P13" s="177"/>
      <c r="R13" t="s">
        <v>319</v>
      </c>
      <c r="T13" s="211"/>
      <c r="U13" s="211"/>
    </row>
    <row r="14" spans="2:22" ht="15.75">
      <c r="B14" s="196" t="s">
        <v>268</v>
      </c>
      <c r="C14" s="1"/>
      <c r="D14" s="1"/>
      <c r="E14" s="1"/>
      <c r="F14" s="206"/>
      <c r="G14" s="170"/>
      <c r="H14" s="171"/>
      <c r="I14" s="1"/>
      <c r="J14" s="1"/>
      <c r="K14" s="1"/>
      <c r="L14" s="1"/>
      <c r="M14" s="1"/>
      <c r="N14" s="1"/>
      <c r="O14" s="1"/>
      <c r="P14" s="177"/>
      <c r="R14" s="217" t="s">
        <v>254</v>
      </c>
      <c r="S14" s="218">
        <v>2.02</v>
      </c>
      <c r="T14" s="219" t="s">
        <v>266</v>
      </c>
      <c r="U14" s="219"/>
      <c r="V14" s="220"/>
    </row>
    <row r="15" spans="2:21" ht="15.75">
      <c r="B15" s="209" t="s">
        <v>166</v>
      </c>
      <c r="C15" s="138" t="s">
        <v>255</v>
      </c>
      <c r="D15" s="1"/>
      <c r="E15" s="1"/>
      <c r="F15" s="206"/>
      <c r="G15" s="170"/>
      <c r="H15" s="171"/>
      <c r="I15" s="1"/>
      <c r="J15" s="1"/>
      <c r="K15" s="1"/>
      <c r="L15" s="1"/>
      <c r="M15" s="1"/>
      <c r="N15" s="1"/>
      <c r="O15" s="1"/>
      <c r="P15" s="177"/>
      <c r="T15" s="211"/>
      <c r="U15" s="211"/>
    </row>
    <row r="16" spans="2:21" ht="15.75">
      <c r="B16" s="209" t="s">
        <v>254</v>
      </c>
      <c r="C16" s="138">
        <f>S14</f>
        <v>2.02</v>
      </c>
      <c r="D16" s="1"/>
      <c r="E16" s="1"/>
      <c r="F16" s="206"/>
      <c r="H16" s="171"/>
      <c r="I16" s="1"/>
      <c r="J16" s="1"/>
      <c r="K16" s="1"/>
      <c r="L16" s="1"/>
      <c r="M16" s="1"/>
      <c r="N16" s="1"/>
      <c r="O16" s="1"/>
      <c r="P16" s="177"/>
      <c r="T16" s="211"/>
      <c r="U16" s="211"/>
    </row>
    <row r="17" spans="2:21" ht="14.25">
      <c r="B17" s="199" t="s">
        <v>1</v>
      </c>
      <c r="C17" s="138">
        <f>C13</f>
        <v>200</v>
      </c>
      <c r="D17" s="1" t="s">
        <v>159</v>
      </c>
      <c r="E17" s="1"/>
      <c r="F17" s="206"/>
      <c r="H17" s="171"/>
      <c r="I17" s="1"/>
      <c r="J17" s="1"/>
      <c r="K17" s="1"/>
      <c r="L17" s="1"/>
      <c r="M17" s="1"/>
      <c r="N17" s="1"/>
      <c r="O17" s="1"/>
      <c r="P17" s="177"/>
      <c r="T17" s="211"/>
      <c r="U17" s="211"/>
    </row>
    <row r="18" spans="2:21" ht="15.75">
      <c r="B18" s="214" t="s">
        <v>166</v>
      </c>
      <c r="C18" s="216">
        <f>C16*C17</f>
        <v>404</v>
      </c>
      <c r="D18" s="215" t="s">
        <v>167</v>
      </c>
      <c r="E18" s="204"/>
      <c r="F18" s="207"/>
      <c r="H18" s="171"/>
      <c r="I18" s="1"/>
      <c r="J18" s="1"/>
      <c r="K18" s="1"/>
      <c r="L18" s="1"/>
      <c r="M18" s="1"/>
      <c r="N18" s="1"/>
      <c r="O18" s="1"/>
      <c r="P18" s="177"/>
      <c r="T18" s="211"/>
      <c r="U18" s="211"/>
    </row>
    <row r="19" spans="8:21" ht="12.75">
      <c r="H19" s="171"/>
      <c r="I19" s="1"/>
      <c r="J19" s="1"/>
      <c r="K19" s="1"/>
      <c r="L19" s="1"/>
      <c r="M19" s="1"/>
      <c r="N19" s="1"/>
      <c r="O19" s="1"/>
      <c r="P19" s="177"/>
      <c r="T19" s="211"/>
      <c r="U19" s="211"/>
    </row>
    <row r="20" spans="8:21" ht="12.75">
      <c r="H20" s="171"/>
      <c r="I20" s="1"/>
      <c r="J20" s="1"/>
      <c r="K20" s="1"/>
      <c r="L20" s="1"/>
      <c r="M20" s="1"/>
      <c r="N20" s="1"/>
      <c r="O20" s="1"/>
      <c r="P20" s="177"/>
      <c r="T20" s="211"/>
      <c r="U20" s="211"/>
    </row>
    <row r="21" spans="8:21" ht="12.75">
      <c r="H21" s="171"/>
      <c r="I21" s="1"/>
      <c r="J21" s="1"/>
      <c r="K21" s="1"/>
      <c r="L21" s="1"/>
      <c r="M21" s="1"/>
      <c r="N21" s="1"/>
      <c r="O21" s="1"/>
      <c r="P21" s="177"/>
      <c r="T21" s="211"/>
      <c r="U21" s="211"/>
    </row>
    <row r="22" spans="8:16" ht="12.75">
      <c r="H22" s="171"/>
      <c r="I22" s="1"/>
      <c r="J22" s="1"/>
      <c r="K22" s="1"/>
      <c r="L22" s="1"/>
      <c r="M22" s="1"/>
      <c r="N22" s="1"/>
      <c r="O22" s="1"/>
      <c r="P22" s="177"/>
    </row>
    <row r="23" spans="8:16" ht="12.75">
      <c r="H23" s="171"/>
      <c r="I23" s="1"/>
      <c r="J23" s="1"/>
      <c r="K23" s="1"/>
      <c r="L23" s="1"/>
      <c r="M23" s="1"/>
      <c r="N23" s="1"/>
      <c r="O23" s="1"/>
      <c r="P23" s="177"/>
    </row>
    <row r="24" spans="8:16" ht="12.75">
      <c r="H24" s="171"/>
      <c r="I24" s="1"/>
      <c r="J24" s="1"/>
      <c r="K24" s="1"/>
      <c r="L24" s="1"/>
      <c r="M24" s="1"/>
      <c r="N24" s="1"/>
      <c r="O24" s="1"/>
      <c r="P24" s="177"/>
    </row>
    <row r="25" spans="8:16" ht="12.75">
      <c r="H25" s="171"/>
      <c r="I25" s="1"/>
      <c r="J25" s="1"/>
      <c r="K25" s="1"/>
      <c r="L25" s="1"/>
      <c r="M25" s="1"/>
      <c r="N25" s="1"/>
      <c r="O25" s="1"/>
      <c r="P25" s="177"/>
    </row>
    <row r="26" spans="8:16" ht="12.75">
      <c r="H26" s="171"/>
      <c r="I26" s="1"/>
      <c r="J26" s="1"/>
      <c r="K26" s="1"/>
      <c r="L26" s="1"/>
      <c r="M26" s="1"/>
      <c r="N26" s="1"/>
      <c r="O26" s="1"/>
      <c r="P26" s="177"/>
    </row>
    <row r="27" spans="8:16" ht="12.75">
      <c r="H27" s="171"/>
      <c r="I27" s="1"/>
      <c r="J27" s="1"/>
      <c r="K27" s="1"/>
      <c r="L27" s="1"/>
      <c r="M27" s="1"/>
      <c r="N27" s="1"/>
      <c r="O27" s="1"/>
      <c r="P27" s="177"/>
    </row>
    <row r="28" spans="8:16" ht="12.75">
      <c r="H28" s="171"/>
      <c r="I28" s="1"/>
      <c r="J28" s="1"/>
      <c r="K28" s="1"/>
      <c r="L28" s="1"/>
      <c r="M28" s="1"/>
      <c r="N28" s="1"/>
      <c r="O28" s="1"/>
      <c r="P28" s="177"/>
    </row>
    <row r="29" spans="8:16" ht="12.75">
      <c r="H29" s="171"/>
      <c r="I29" s="1"/>
      <c r="J29" s="1"/>
      <c r="K29" s="1"/>
      <c r="L29" s="1"/>
      <c r="M29" s="1"/>
      <c r="N29" s="1"/>
      <c r="O29" s="1"/>
      <c r="P29" s="177"/>
    </row>
    <row r="30" spans="8:16" ht="12.75">
      <c r="H30" s="171"/>
      <c r="I30" s="1"/>
      <c r="J30" s="1"/>
      <c r="K30" s="1"/>
      <c r="L30" s="1"/>
      <c r="M30" s="1"/>
      <c r="N30" s="1"/>
      <c r="O30" s="1"/>
      <c r="P30" s="177"/>
    </row>
    <row r="31" spans="8:16" ht="12.75">
      <c r="H31" s="171"/>
      <c r="I31" s="1"/>
      <c r="J31" s="1"/>
      <c r="K31" s="1"/>
      <c r="L31" s="1"/>
      <c r="M31" s="1"/>
      <c r="N31" s="1"/>
      <c r="O31" s="1"/>
      <c r="P31" s="177"/>
    </row>
    <row r="32" spans="8:16" ht="12.75">
      <c r="H32" s="171"/>
      <c r="I32" s="1"/>
      <c r="J32" s="1"/>
      <c r="K32" s="1"/>
      <c r="L32" s="1"/>
      <c r="M32" s="1"/>
      <c r="N32" s="1"/>
      <c r="O32" s="1"/>
      <c r="P32" s="177"/>
    </row>
    <row r="33" spans="8:16" ht="12.75">
      <c r="H33" s="171"/>
      <c r="I33" s="1"/>
      <c r="J33" s="1"/>
      <c r="K33" s="1"/>
      <c r="L33" s="1"/>
      <c r="M33" s="1"/>
      <c r="N33" s="1"/>
      <c r="O33" s="1"/>
      <c r="P33" s="177"/>
    </row>
    <row r="34" spans="8:16" ht="12.75">
      <c r="H34" s="171"/>
      <c r="I34" s="1"/>
      <c r="J34" s="1"/>
      <c r="K34" s="1"/>
      <c r="L34" s="1"/>
      <c r="M34" s="1"/>
      <c r="N34" s="1"/>
      <c r="O34" s="1"/>
      <c r="P34" s="177"/>
    </row>
    <row r="35" spans="8:16" ht="12.75">
      <c r="H35" s="171"/>
      <c r="I35" s="1"/>
      <c r="J35" s="1"/>
      <c r="K35" s="1"/>
      <c r="L35" s="1"/>
      <c r="M35" s="1"/>
      <c r="N35" s="1"/>
      <c r="O35" s="1"/>
      <c r="P35" s="177"/>
    </row>
    <row r="36" spans="8:16" ht="12.75">
      <c r="H36" s="171" t="s">
        <v>0</v>
      </c>
      <c r="I36" s="1"/>
      <c r="J36" s="1"/>
      <c r="K36" s="1"/>
      <c r="L36" s="1"/>
      <c r="M36" s="1"/>
      <c r="N36" s="1"/>
      <c r="O36" s="1"/>
      <c r="P36" s="177"/>
    </row>
    <row r="37" spans="8:16" ht="12.75">
      <c r="H37" s="171"/>
      <c r="I37" s="1"/>
      <c r="J37" s="1"/>
      <c r="K37" s="1"/>
      <c r="L37" s="1"/>
      <c r="M37" s="1"/>
      <c r="N37" s="1"/>
      <c r="O37" s="1"/>
      <c r="P37" s="177"/>
    </row>
    <row r="38" spans="8:16" ht="12.75">
      <c r="H38" s="171"/>
      <c r="I38" s="1"/>
      <c r="J38" s="1"/>
      <c r="K38" s="1"/>
      <c r="L38" s="1"/>
      <c r="M38" s="1"/>
      <c r="N38" s="1"/>
      <c r="O38" s="1"/>
      <c r="P38" s="177"/>
    </row>
    <row r="39" spans="8:16" ht="12.75">
      <c r="H39" s="171"/>
      <c r="I39" s="1"/>
      <c r="J39" s="1"/>
      <c r="K39" s="1"/>
      <c r="L39" s="1"/>
      <c r="M39" s="1"/>
      <c r="N39" s="1"/>
      <c r="O39" s="1"/>
      <c r="P39" s="177"/>
    </row>
    <row r="40" spans="8:16" ht="12.75">
      <c r="H40" s="171"/>
      <c r="I40" s="1"/>
      <c r="J40" s="1"/>
      <c r="K40" s="1"/>
      <c r="L40" s="1"/>
      <c r="M40" s="1"/>
      <c r="N40" s="1"/>
      <c r="O40" s="1"/>
      <c r="P40" s="177"/>
    </row>
    <row r="41" spans="8:16" ht="12.75">
      <c r="H41" s="171"/>
      <c r="I41" s="1"/>
      <c r="J41" s="1"/>
      <c r="K41" s="1"/>
      <c r="L41" s="1"/>
      <c r="M41" s="1"/>
      <c r="N41" s="1"/>
      <c r="O41" s="1"/>
      <c r="P41" s="177"/>
    </row>
    <row r="42" spans="8:16" ht="12.75">
      <c r="H42" s="171"/>
      <c r="I42" s="1"/>
      <c r="J42" s="1"/>
      <c r="K42" s="1"/>
      <c r="L42" s="1"/>
      <c r="M42" s="1"/>
      <c r="N42" s="1"/>
      <c r="O42" s="1"/>
      <c r="P42" s="177"/>
    </row>
    <row r="43" spans="8:16" ht="12.75">
      <c r="H43" s="171"/>
      <c r="I43" s="1"/>
      <c r="J43" s="1"/>
      <c r="K43" s="1"/>
      <c r="L43" s="1"/>
      <c r="M43" s="1"/>
      <c r="N43" s="1"/>
      <c r="O43" s="1"/>
      <c r="P43" s="177"/>
    </row>
    <row r="44" spans="8:16" ht="12.75">
      <c r="H44" s="171"/>
      <c r="I44" s="1"/>
      <c r="J44" s="1"/>
      <c r="K44" s="1"/>
      <c r="L44" s="1"/>
      <c r="M44" s="1"/>
      <c r="N44" s="1"/>
      <c r="O44" s="1"/>
      <c r="P44" s="177"/>
    </row>
    <row r="45" spans="8:16" ht="12.75">
      <c r="H45" s="171"/>
      <c r="I45" s="1"/>
      <c r="J45" s="1"/>
      <c r="K45" s="1"/>
      <c r="L45" s="1"/>
      <c r="M45" s="1"/>
      <c r="N45" s="1"/>
      <c r="O45" s="1"/>
      <c r="P45" s="177"/>
    </row>
    <row r="46" spans="8:16" ht="12.75">
      <c r="H46" s="171"/>
      <c r="I46" s="1"/>
      <c r="J46" s="1"/>
      <c r="K46" s="1"/>
      <c r="L46" s="1"/>
      <c r="M46" s="1"/>
      <c r="N46" s="1"/>
      <c r="O46" s="1"/>
      <c r="P46" s="177"/>
    </row>
    <row r="47" spans="8:16" ht="13.5" thickBot="1">
      <c r="H47" s="174"/>
      <c r="I47" s="175"/>
      <c r="J47" s="175"/>
      <c r="K47" s="175"/>
      <c r="L47" s="175"/>
      <c r="M47" s="175"/>
      <c r="N47" s="175"/>
      <c r="O47" s="175"/>
      <c r="P47" s="178"/>
    </row>
    <row r="48" ht="13.5" thickTop="1"/>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0"/>
  <dimension ref="B1:P30"/>
  <sheetViews>
    <sheetView showGridLines="0" zoomScalePageLayoutView="0" workbookViewId="0" topLeftCell="A1">
      <selection activeCell="A1" sqref="A1"/>
    </sheetView>
  </sheetViews>
  <sheetFormatPr defaultColWidth="11.421875" defaultRowHeight="12.75"/>
  <cols>
    <col min="1" max="1" width="4.140625" style="211" customWidth="1"/>
    <col min="2" max="2" width="4.140625" style="0" customWidth="1"/>
  </cols>
  <sheetData>
    <row r="1" ht="13.5" thickBot="1">
      <c r="P1" s="278" t="str">
        <f>'1.- Venting diameter'!Y3</f>
        <v>cjc. Rev. 10.08.2016</v>
      </c>
    </row>
    <row r="2" spans="2:16" ht="13.5" thickTop="1">
      <c r="B2" s="223"/>
      <c r="C2" s="225"/>
      <c r="D2" s="225"/>
      <c r="E2" s="225"/>
      <c r="F2" s="225"/>
      <c r="G2" s="225"/>
      <c r="H2" s="225"/>
      <c r="I2" s="225"/>
      <c r="J2" s="225"/>
      <c r="K2" s="225"/>
      <c r="L2" s="225"/>
      <c r="M2" s="225"/>
      <c r="N2" s="225"/>
      <c r="O2" s="225"/>
      <c r="P2" s="229"/>
    </row>
    <row r="3" spans="2:16" ht="12.75">
      <c r="B3" s="222"/>
      <c r="C3" s="1"/>
      <c r="D3" s="1"/>
      <c r="E3" s="1"/>
      <c r="F3" s="1"/>
      <c r="G3" s="1"/>
      <c r="H3" s="1"/>
      <c r="I3" s="1"/>
      <c r="J3" s="1"/>
      <c r="K3" s="1"/>
      <c r="L3" s="1"/>
      <c r="M3" s="1"/>
      <c r="O3" s="1"/>
      <c r="P3" s="230"/>
    </row>
    <row r="4" spans="2:16" ht="13.5" thickBot="1">
      <c r="B4" s="222"/>
      <c r="C4" s="1"/>
      <c r="D4" s="1"/>
      <c r="E4" s="1"/>
      <c r="F4" s="1"/>
      <c r="G4" s="1"/>
      <c r="H4" s="1"/>
      <c r="I4" s="1"/>
      <c r="J4" s="1"/>
      <c r="K4" s="1"/>
      <c r="L4" s="1"/>
      <c r="M4" s="1"/>
      <c r="N4" s="1"/>
      <c r="O4" s="1"/>
      <c r="P4" s="230"/>
    </row>
    <row r="5" spans="2:16" ht="18" thickTop="1">
      <c r="B5" s="222"/>
      <c r="C5" s="1"/>
      <c r="D5" s="1"/>
      <c r="E5" s="1"/>
      <c r="F5" s="1"/>
      <c r="G5" s="1"/>
      <c r="H5" s="1"/>
      <c r="I5" s="1"/>
      <c r="J5" s="1"/>
      <c r="K5" s="1"/>
      <c r="L5" s="1"/>
      <c r="M5" s="298" t="s">
        <v>1</v>
      </c>
      <c r="N5" s="299">
        <f>'1.- Venting diameter'!R6</f>
        <v>404</v>
      </c>
      <c r="O5" s="302" t="s">
        <v>168</v>
      </c>
      <c r="P5" s="230"/>
    </row>
    <row r="6" spans="2:16" ht="14.25">
      <c r="B6" s="222"/>
      <c r="C6" s="1"/>
      <c r="D6" s="1"/>
      <c r="E6" s="1"/>
      <c r="F6" s="1"/>
      <c r="G6" s="1"/>
      <c r="H6" s="1"/>
      <c r="I6" s="1"/>
      <c r="J6" s="1"/>
      <c r="K6" s="1"/>
      <c r="L6" s="1"/>
      <c r="M6" s="297" t="s">
        <v>170</v>
      </c>
      <c r="N6" s="291">
        <f>'1.- Venting diameter'!R7</f>
        <v>0.9060033729136313</v>
      </c>
      <c r="O6" s="230" t="s">
        <v>11</v>
      </c>
      <c r="P6" s="230"/>
    </row>
    <row r="7" spans="2:16" ht="12.75">
      <c r="B7" s="222"/>
      <c r="C7" s="1"/>
      <c r="D7" s="1"/>
      <c r="E7" s="1"/>
      <c r="F7" s="1"/>
      <c r="G7" s="1"/>
      <c r="H7" s="1"/>
      <c r="I7" s="1"/>
      <c r="J7" s="1"/>
      <c r="K7" s="1"/>
      <c r="L7" s="1"/>
      <c r="M7" s="297" t="s">
        <v>16</v>
      </c>
      <c r="N7" s="290">
        <f>'1.- Venting diameter'!R11</f>
        <v>1.4</v>
      </c>
      <c r="O7" s="230" t="s">
        <v>10</v>
      </c>
      <c r="P7" s="230"/>
    </row>
    <row r="8" spans="2:16" ht="12.75">
      <c r="B8" s="222"/>
      <c r="C8" s="1"/>
      <c r="D8" s="1"/>
      <c r="E8" s="1"/>
      <c r="F8" s="1"/>
      <c r="G8" s="1"/>
      <c r="H8" s="1"/>
      <c r="I8" s="1"/>
      <c r="J8" s="1"/>
      <c r="K8" s="1"/>
      <c r="L8" s="1"/>
      <c r="M8" s="297" t="s">
        <v>161</v>
      </c>
      <c r="N8" s="290">
        <f>'1.- Venting diameter'!R8</f>
        <v>28.966</v>
      </c>
      <c r="O8" s="230" t="s">
        <v>162</v>
      </c>
      <c r="P8" s="230"/>
    </row>
    <row r="9" spans="2:16" ht="12.75">
      <c r="B9" s="222"/>
      <c r="C9" s="1"/>
      <c r="D9" s="1"/>
      <c r="E9" s="1"/>
      <c r="F9" s="1"/>
      <c r="G9" s="1"/>
      <c r="H9" s="1"/>
      <c r="I9" s="1"/>
      <c r="J9" s="1"/>
      <c r="K9" s="1"/>
      <c r="L9" s="1"/>
      <c r="M9" s="297" t="s">
        <v>169</v>
      </c>
      <c r="N9" s="290">
        <f>'1.- Venting diameter'!R9</f>
        <v>283.15</v>
      </c>
      <c r="O9" s="230" t="s">
        <v>172</v>
      </c>
      <c r="P9" s="230"/>
    </row>
    <row r="10" spans="2:16" ht="12.75">
      <c r="B10" s="222"/>
      <c r="C10" s="1"/>
      <c r="D10" s="1"/>
      <c r="E10" s="1"/>
      <c r="F10" s="1"/>
      <c r="G10" s="1"/>
      <c r="H10" s="1"/>
      <c r="I10" s="1"/>
      <c r="J10" s="1"/>
      <c r="K10" s="1"/>
      <c r="L10" s="1"/>
      <c r="M10" s="297" t="s">
        <v>165</v>
      </c>
      <c r="N10" s="290">
        <f>'1.- Venting diameter'!R10</f>
        <v>0.99973</v>
      </c>
      <c r="O10" s="303" t="s">
        <v>10</v>
      </c>
      <c r="P10" s="230"/>
    </row>
    <row r="11" spans="2:16" ht="18">
      <c r="B11" s="222"/>
      <c r="C11" s="1"/>
      <c r="D11" s="1"/>
      <c r="E11" s="1"/>
      <c r="F11" s="1"/>
      <c r="G11" s="1"/>
      <c r="H11" s="1"/>
      <c r="I11" s="1"/>
      <c r="J11" s="1"/>
      <c r="K11" s="1"/>
      <c r="L11" s="1"/>
      <c r="M11" s="297" t="s">
        <v>173</v>
      </c>
      <c r="N11" s="291">
        <f>'1.- Venting diameter'!R12</f>
        <v>0.7340033729136313</v>
      </c>
      <c r="O11" s="230" t="s">
        <v>11</v>
      </c>
      <c r="P11" s="230"/>
    </row>
    <row r="12" spans="2:16" ht="12.75">
      <c r="B12" s="222"/>
      <c r="C12" s="1"/>
      <c r="D12" s="1"/>
      <c r="E12" s="1"/>
      <c r="F12" s="1"/>
      <c r="G12" s="1"/>
      <c r="H12" s="1"/>
      <c r="I12" s="1"/>
      <c r="J12" s="1"/>
      <c r="K12" s="1"/>
      <c r="L12" s="1"/>
      <c r="M12" s="222"/>
      <c r="N12" s="1"/>
      <c r="O12" s="230"/>
      <c r="P12" s="230"/>
    </row>
    <row r="13" spans="2:16" ht="13.5" thickBot="1">
      <c r="B13" s="222"/>
      <c r="C13" s="1"/>
      <c r="D13" s="1"/>
      <c r="E13" s="1"/>
      <c r="F13" s="1"/>
      <c r="G13" s="1"/>
      <c r="H13" s="1"/>
      <c r="I13" s="1"/>
      <c r="J13" s="1"/>
      <c r="K13" s="1"/>
      <c r="L13" s="1"/>
      <c r="M13" s="300" t="s">
        <v>19</v>
      </c>
      <c r="N13" s="301">
        <f>N5/(12503*N6*((1/(N8*N9*N10)*(N7/(N7-1)))*((N11/N6)^(2/N7)-(N11/N6)^((N7+1)/N7)))^0.5)</f>
        <v>8.303885457233037</v>
      </c>
      <c r="O13" s="231" t="s">
        <v>176</v>
      </c>
      <c r="P13" s="230"/>
    </row>
    <row r="14" spans="2:16" ht="13.5" thickTop="1">
      <c r="B14" s="222"/>
      <c r="C14" s="1"/>
      <c r="D14" s="1"/>
      <c r="E14" s="1"/>
      <c r="F14" s="1"/>
      <c r="G14" s="1"/>
      <c r="H14" s="1"/>
      <c r="I14" s="1"/>
      <c r="J14" s="1"/>
      <c r="K14" s="1"/>
      <c r="L14" s="1"/>
      <c r="M14" s="1"/>
      <c r="N14" s="1"/>
      <c r="O14" s="1"/>
      <c r="P14" s="230"/>
    </row>
    <row r="15" spans="2:16" ht="12.75">
      <c r="B15" s="222"/>
      <c r="C15" s="1"/>
      <c r="D15" s="1"/>
      <c r="E15" s="1"/>
      <c r="F15" s="1"/>
      <c r="G15" s="1"/>
      <c r="H15" s="1"/>
      <c r="I15" s="1"/>
      <c r="J15" s="1"/>
      <c r="K15" s="1"/>
      <c r="L15" s="1"/>
      <c r="M15" s="1"/>
      <c r="N15" s="1"/>
      <c r="O15" s="1"/>
      <c r="P15" s="230"/>
    </row>
    <row r="16" spans="2:16" ht="12.75">
      <c r="B16" s="222"/>
      <c r="C16" s="1"/>
      <c r="D16" s="1"/>
      <c r="E16" s="1"/>
      <c r="F16" s="1"/>
      <c r="G16" s="1"/>
      <c r="H16" s="1"/>
      <c r="I16" s="1"/>
      <c r="J16" s="1"/>
      <c r="K16" s="1"/>
      <c r="L16" s="1"/>
      <c r="M16" s="1"/>
      <c r="N16" s="1"/>
      <c r="O16" s="1"/>
      <c r="P16" s="230"/>
    </row>
    <row r="17" spans="2:16" ht="12.75">
      <c r="B17" s="222"/>
      <c r="C17" s="1"/>
      <c r="D17" s="1"/>
      <c r="E17" s="1"/>
      <c r="F17" s="1"/>
      <c r="G17" s="1"/>
      <c r="H17" s="1"/>
      <c r="I17" s="1"/>
      <c r="J17" s="1"/>
      <c r="K17" s="1"/>
      <c r="L17" s="1"/>
      <c r="M17" s="1"/>
      <c r="N17" s="1"/>
      <c r="O17" s="1"/>
      <c r="P17" s="230"/>
    </row>
    <row r="18" spans="2:16" ht="12.75">
      <c r="B18" s="222"/>
      <c r="C18" s="1" t="s">
        <v>0</v>
      </c>
      <c r="D18" s="1"/>
      <c r="E18" s="1"/>
      <c r="F18" s="1"/>
      <c r="G18" s="1"/>
      <c r="H18" s="1"/>
      <c r="I18" s="1"/>
      <c r="J18" s="1"/>
      <c r="K18" s="1"/>
      <c r="L18" s="1"/>
      <c r="M18" s="1"/>
      <c r="N18" s="1"/>
      <c r="O18" s="1"/>
      <c r="P18" s="230"/>
    </row>
    <row r="19" spans="2:16" ht="12.75">
      <c r="B19" s="222"/>
      <c r="C19" s="1"/>
      <c r="D19" s="1"/>
      <c r="E19" s="1"/>
      <c r="F19" s="1"/>
      <c r="G19" s="1"/>
      <c r="H19" s="1"/>
      <c r="I19" s="1"/>
      <c r="J19" s="1"/>
      <c r="K19" s="1"/>
      <c r="L19" s="1"/>
      <c r="M19" s="1"/>
      <c r="N19" s="1"/>
      <c r="O19" s="1"/>
      <c r="P19" s="230"/>
    </row>
    <row r="20" spans="2:16" ht="12.75">
      <c r="B20" s="222"/>
      <c r="C20" s="1"/>
      <c r="D20" s="1"/>
      <c r="E20" s="1"/>
      <c r="F20" s="1"/>
      <c r="G20" s="1"/>
      <c r="H20" s="1"/>
      <c r="I20" s="1"/>
      <c r="J20" s="1"/>
      <c r="K20" s="1"/>
      <c r="L20" s="1"/>
      <c r="M20" s="1"/>
      <c r="N20" s="1"/>
      <c r="O20" s="1"/>
      <c r="P20" s="230"/>
    </row>
    <row r="21" spans="2:16" ht="12.75">
      <c r="B21" s="222"/>
      <c r="C21" s="1"/>
      <c r="D21" s="1"/>
      <c r="E21" s="1"/>
      <c r="F21" s="1"/>
      <c r="G21" s="1"/>
      <c r="H21" s="1"/>
      <c r="I21" s="168" t="s">
        <v>19</v>
      </c>
      <c r="J21" s="277" t="s">
        <v>312</v>
      </c>
      <c r="K21" s="1"/>
      <c r="L21" s="1"/>
      <c r="M21" s="1"/>
      <c r="N21" s="1"/>
      <c r="O21" s="1"/>
      <c r="P21" s="230" t="s">
        <v>317</v>
      </c>
    </row>
    <row r="22" spans="2:16" ht="12.75">
      <c r="B22" s="222"/>
      <c r="C22" s="1"/>
      <c r="D22" s="1"/>
      <c r="E22" s="1"/>
      <c r="F22" s="1"/>
      <c r="G22" s="1"/>
      <c r="H22" s="1"/>
      <c r="I22" s="1"/>
      <c r="J22" s="1"/>
      <c r="K22" s="1"/>
      <c r="L22" s="1"/>
      <c r="M22" s="1"/>
      <c r="N22" s="1"/>
      <c r="O22" s="1"/>
      <c r="P22" s="230"/>
    </row>
    <row r="23" spans="2:16" ht="12.75">
      <c r="B23" s="222"/>
      <c r="C23" s="1"/>
      <c r="D23" s="1"/>
      <c r="E23" s="1"/>
      <c r="F23" s="1"/>
      <c r="G23" s="1"/>
      <c r="H23" s="1"/>
      <c r="I23" s="1"/>
      <c r="J23" s="1"/>
      <c r="K23" s="1"/>
      <c r="L23" s="1"/>
      <c r="M23" s="1"/>
      <c r="N23" s="1"/>
      <c r="O23" s="1"/>
      <c r="P23" s="230"/>
    </row>
    <row r="24" spans="2:16" ht="12.75">
      <c r="B24" s="222"/>
      <c r="C24" s="1"/>
      <c r="D24" s="1"/>
      <c r="E24" s="1"/>
      <c r="F24" s="1"/>
      <c r="G24" s="1"/>
      <c r="H24" s="1"/>
      <c r="I24" s="1"/>
      <c r="J24" s="1"/>
      <c r="K24" s="1"/>
      <c r="L24" s="1"/>
      <c r="M24" s="1"/>
      <c r="N24" s="1"/>
      <c r="O24" s="1"/>
      <c r="P24" s="230"/>
    </row>
    <row r="25" spans="2:16" ht="12.75">
      <c r="B25" s="222"/>
      <c r="C25" s="1"/>
      <c r="D25" s="1"/>
      <c r="E25" s="1"/>
      <c r="F25" s="1"/>
      <c r="G25" s="1"/>
      <c r="H25" s="1"/>
      <c r="I25" s="1"/>
      <c r="J25" s="1"/>
      <c r="K25" s="1"/>
      <c r="L25" s="1"/>
      <c r="M25" s="1"/>
      <c r="N25" s="1"/>
      <c r="O25" s="1"/>
      <c r="P25" s="230"/>
    </row>
    <row r="26" spans="2:16" ht="12.75">
      <c r="B26" s="222"/>
      <c r="C26" s="1"/>
      <c r="D26" s="1"/>
      <c r="E26" s="1"/>
      <c r="F26" s="1"/>
      <c r="G26" s="1"/>
      <c r="H26" s="1"/>
      <c r="I26" s="1"/>
      <c r="J26" s="1"/>
      <c r="K26" s="1"/>
      <c r="L26" s="1"/>
      <c r="M26" s="1"/>
      <c r="N26" s="1"/>
      <c r="O26" s="1"/>
      <c r="P26" s="230"/>
    </row>
    <row r="27" spans="2:16" ht="12.75">
      <c r="B27" s="222"/>
      <c r="C27" s="1"/>
      <c r="D27" s="1"/>
      <c r="E27" s="1"/>
      <c r="F27" s="1"/>
      <c r="G27" s="1"/>
      <c r="H27" s="1"/>
      <c r="I27" s="1"/>
      <c r="J27" s="1"/>
      <c r="K27" s="1"/>
      <c r="L27" s="1"/>
      <c r="M27" s="1"/>
      <c r="N27" s="1"/>
      <c r="O27" s="1"/>
      <c r="P27" s="230"/>
    </row>
    <row r="28" spans="2:16" ht="12.75">
      <c r="B28" s="222"/>
      <c r="C28" s="1"/>
      <c r="D28" s="1"/>
      <c r="E28" s="1"/>
      <c r="F28" s="1"/>
      <c r="G28" s="1"/>
      <c r="H28" s="1"/>
      <c r="I28" s="1"/>
      <c r="J28" s="1"/>
      <c r="K28" s="1"/>
      <c r="L28" s="1"/>
      <c r="M28" s="1"/>
      <c r="N28" s="1"/>
      <c r="O28" s="1"/>
      <c r="P28" s="230"/>
    </row>
    <row r="29" spans="2:16" ht="12.75">
      <c r="B29" s="222"/>
      <c r="C29" s="1"/>
      <c r="D29" s="1"/>
      <c r="E29" s="1"/>
      <c r="F29" s="1"/>
      <c r="G29" s="1"/>
      <c r="H29" s="1"/>
      <c r="I29" s="1"/>
      <c r="J29" s="1"/>
      <c r="K29" s="1"/>
      <c r="L29" s="1"/>
      <c r="M29" s="1"/>
      <c r="N29" s="1"/>
      <c r="O29" s="1"/>
      <c r="P29" s="230"/>
    </row>
    <row r="30" spans="2:16" ht="13.5" thickBot="1">
      <c r="B30" s="226"/>
      <c r="C30" s="227"/>
      <c r="D30" s="227"/>
      <c r="E30" s="227"/>
      <c r="F30" s="227"/>
      <c r="G30" s="227"/>
      <c r="H30" s="227"/>
      <c r="I30" s="227"/>
      <c r="J30" s="227"/>
      <c r="K30" s="227"/>
      <c r="L30" s="227"/>
      <c r="M30" s="227"/>
      <c r="N30" s="227"/>
      <c r="O30" s="227"/>
      <c r="P30" s="231"/>
    </row>
    <row r="31" ht="13.5" thickTop="1"/>
  </sheetData>
  <sheetProtection/>
  <printOptions/>
  <pageMargins left="0.7" right="0.7" top="0.75" bottom="0.75" header="0.3" footer="0.3"/>
  <pageSetup orientation="portrait" paperSize="9"/>
  <drawing r:id="rId4"/>
  <legacyDrawing r:id="rId3"/>
  <oleObjects>
    <oleObject progId="Equation.3" shapeId="1969413" r:id="rId1"/>
    <oleObject progId="Equation.3" shapeId="1969412" r:id="rId2"/>
  </oleObjects>
</worksheet>
</file>

<file path=xl/worksheets/sheet7.xml><?xml version="1.0" encoding="utf-8"?>
<worksheet xmlns="http://schemas.openxmlformats.org/spreadsheetml/2006/main" xmlns:r="http://schemas.openxmlformats.org/officeDocument/2006/relationships">
  <sheetPr codeName="Hoja12"/>
  <dimension ref="H2:U29"/>
  <sheetViews>
    <sheetView showGridLines="0" zoomScalePageLayoutView="0" workbookViewId="0" topLeftCell="A1">
      <selection activeCell="A1" sqref="A1"/>
    </sheetView>
  </sheetViews>
  <sheetFormatPr defaultColWidth="11.421875" defaultRowHeight="12.75"/>
  <cols>
    <col min="1" max="2" width="4.57421875" style="0" customWidth="1"/>
    <col min="3" max="3" width="11.421875" style="0" customWidth="1"/>
    <col min="4" max="4" width="11.421875" style="211" customWidth="1"/>
    <col min="5" max="7" width="11.421875" style="0" customWidth="1"/>
    <col min="8" max="13" width="9.7109375" style="0" customWidth="1"/>
    <col min="14" max="14" width="4.140625" style="0" customWidth="1"/>
    <col min="15" max="17" width="11.421875" style="0" customWidth="1"/>
    <col min="18" max="18" width="3.7109375" style="0" customWidth="1"/>
    <col min="19" max="21" width="11.421875" style="0" customWidth="1"/>
    <col min="22" max="22" width="3.7109375" style="0" customWidth="1"/>
  </cols>
  <sheetData>
    <row r="1" s="211" customFormat="1" ht="12.75"/>
    <row r="2" ht="12.75">
      <c r="K2" t="str">
        <f>'1.- Venting diameter'!Y3</f>
        <v>cjc. Rev. 10.08.2016</v>
      </c>
    </row>
    <row r="3" spans="15:21" ht="12.75">
      <c r="O3" s="261" t="s">
        <v>305</v>
      </c>
      <c r="P3" s="262"/>
      <c r="Q3" s="264"/>
      <c r="S3" s="270" t="s">
        <v>310</v>
      </c>
      <c r="T3" s="271"/>
      <c r="U3" s="264"/>
    </row>
    <row r="4" spans="15:21" ht="12.75">
      <c r="O4" s="257"/>
      <c r="P4" s="39"/>
      <c r="Q4" s="265"/>
      <c r="S4" s="258"/>
      <c r="T4" s="21"/>
      <c r="U4" s="265"/>
    </row>
    <row r="5" spans="15:21" ht="15.75">
      <c r="O5" s="196" t="s">
        <v>240</v>
      </c>
      <c r="P5" s="1"/>
      <c r="Q5" s="206"/>
      <c r="S5" s="258" t="s">
        <v>20</v>
      </c>
      <c r="T5" s="187" t="s">
        <v>252</v>
      </c>
      <c r="U5" s="265"/>
    </row>
    <row r="6" spans="15:21" ht="15.75">
      <c r="O6" s="258" t="s">
        <v>182</v>
      </c>
      <c r="P6" s="251">
        <v>1</v>
      </c>
      <c r="Q6" s="265" t="s">
        <v>256</v>
      </c>
      <c r="S6" s="259" t="s">
        <v>244</v>
      </c>
      <c r="T6" s="21">
        <f>P9</f>
        <v>101325</v>
      </c>
      <c r="U6" s="265" t="s">
        <v>175</v>
      </c>
    </row>
    <row r="7" spans="15:21" ht="15.75">
      <c r="O7" s="196"/>
      <c r="P7" s="1"/>
      <c r="Q7" s="206"/>
      <c r="S7" s="258" t="s">
        <v>184</v>
      </c>
      <c r="T7" s="21">
        <f>P10</f>
        <v>273.15</v>
      </c>
      <c r="U7" s="265" t="s">
        <v>6</v>
      </c>
    </row>
    <row r="8" spans="15:21" ht="15.75">
      <c r="O8" s="196" t="s">
        <v>306</v>
      </c>
      <c r="P8" s="1"/>
      <c r="Q8" s="206"/>
      <c r="S8" s="259" t="s">
        <v>247</v>
      </c>
      <c r="T8" s="21">
        <f>I18*100000</f>
        <v>90600.33729136313</v>
      </c>
      <c r="U8" s="266" t="s">
        <v>296</v>
      </c>
    </row>
    <row r="9" spans="15:21" ht="15.75">
      <c r="O9" s="259" t="s">
        <v>244</v>
      </c>
      <c r="P9" s="252">
        <v>101325</v>
      </c>
      <c r="Q9" s="265" t="s">
        <v>175</v>
      </c>
      <c r="S9" s="259" t="s">
        <v>250</v>
      </c>
      <c r="T9" s="21">
        <f>P28</f>
        <v>288.7055555555555</v>
      </c>
      <c r="U9" s="265" t="s">
        <v>2</v>
      </c>
    </row>
    <row r="10" spans="15:21" ht="15.75">
      <c r="O10" s="258" t="s">
        <v>184</v>
      </c>
      <c r="P10" s="252">
        <v>273.15</v>
      </c>
      <c r="Q10" s="265" t="s">
        <v>6</v>
      </c>
      <c r="S10" s="258" t="s">
        <v>182</v>
      </c>
      <c r="T10" s="16">
        <f>P6</f>
        <v>1</v>
      </c>
      <c r="U10" s="265" t="s">
        <v>256</v>
      </c>
    </row>
    <row r="11" spans="15:21" ht="14.25">
      <c r="O11" s="196"/>
      <c r="P11" s="1"/>
      <c r="Q11" s="206"/>
      <c r="S11" s="269" t="s">
        <v>20</v>
      </c>
      <c r="T11" s="256">
        <f>(T6/T8)*(T9/T7)*T10</f>
        <v>1.1820633008908057</v>
      </c>
      <c r="U11" s="267" t="s">
        <v>257</v>
      </c>
    </row>
    <row r="12" spans="15:21" ht="12.75">
      <c r="O12" s="196" t="s">
        <v>307</v>
      </c>
      <c r="P12" s="1"/>
      <c r="Q12" s="206"/>
      <c r="S12" s="272" t="s">
        <v>20</v>
      </c>
      <c r="T12" s="245">
        <f>T11*T21</f>
        <v>41.73865515445435</v>
      </c>
      <c r="U12" s="273" t="s">
        <v>231</v>
      </c>
    </row>
    <row r="13" spans="15:17" ht="15.75">
      <c r="O13" s="197" t="s">
        <v>245</v>
      </c>
      <c r="P13" s="253">
        <v>101.325</v>
      </c>
      <c r="Q13" s="266" t="s">
        <v>246</v>
      </c>
    </row>
    <row r="14" spans="15:17" ht="12.75">
      <c r="O14" s="196"/>
      <c r="P14" s="1"/>
      <c r="Q14" s="206"/>
    </row>
    <row r="15" spans="8:17" ht="13.5">
      <c r="H15" s="249" t="s">
        <v>311</v>
      </c>
      <c r="I15" s="202"/>
      <c r="J15" s="202"/>
      <c r="K15" s="202"/>
      <c r="L15" s="202"/>
      <c r="M15" s="205"/>
      <c r="O15" s="196" t="s">
        <v>308</v>
      </c>
      <c r="P15" s="1"/>
      <c r="Q15" s="206"/>
    </row>
    <row r="16" spans="8:17" ht="15.75">
      <c r="H16" s="196"/>
      <c r="I16" s="1"/>
      <c r="J16" s="1"/>
      <c r="K16" s="1"/>
      <c r="L16" s="1"/>
      <c r="M16" s="206"/>
      <c r="O16" s="259" t="s">
        <v>247</v>
      </c>
      <c r="P16" s="254">
        <f>'1.- Venting diameter'!D12</f>
        <v>17.2</v>
      </c>
      <c r="Q16" s="265" t="s">
        <v>186</v>
      </c>
    </row>
    <row r="17" spans="8:17" ht="17.25">
      <c r="H17" s="243" t="s">
        <v>1</v>
      </c>
      <c r="I17" s="144">
        <f>'1.- Venting diameter'!R6</f>
        <v>404</v>
      </c>
      <c r="J17" s="24" t="s">
        <v>168</v>
      </c>
      <c r="K17" s="143" t="s">
        <v>1</v>
      </c>
      <c r="L17" s="21">
        <f>I17*T22</f>
        <v>16862.41668239956</v>
      </c>
      <c r="M17" s="206" t="s">
        <v>232</v>
      </c>
      <c r="O17" s="259" t="s">
        <v>248</v>
      </c>
      <c r="P17" s="4">
        <v>60</v>
      </c>
      <c r="Q17" s="206" t="s">
        <v>229</v>
      </c>
    </row>
    <row r="18" spans="8:17" ht="15.75">
      <c r="H18" s="199" t="s">
        <v>170</v>
      </c>
      <c r="I18" s="192">
        <f>'1.- Venting diameter'!N20</f>
        <v>0.9060033729136313</v>
      </c>
      <c r="J18" s="1" t="s">
        <v>295</v>
      </c>
      <c r="K18" s="4" t="s">
        <v>170</v>
      </c>
      <c r="L18" s="19">
        <f>I18*$T$23</f>
        <v>13.140464539963538</v>
      </c>
      <c r="M18" s="206" t="s">
        <v>235</v>
      </c>
      <c r="O18" s="259" t="s">
        <v>248</v>
      </c>
      <c r="P18" s="254">
        <f>(P17-32)/1.8</f>
        <v>15.555555555555555</v>
      </c>
      <c r="Q18" s="265" t="s">
        <v>2</v>
      </c>
    </row>
    <row r="19" spans="8:17" ht="12.75">
      <c r="H19" s="199" t="s">
        <v>16</v>
      </c>
      <c r="I19" s="144">
        <f>'1.- Venting diameter'!R11</f>
        <v>1.4</v>
      </c>
      <c r="J19" s="1" t="s">
        <v>10</v>
      </c>
      <c r="K19" s="4" t="s">
        <v>16</v>
      </c>
      <c r="L19" s="20">
        <f>I19</f>
        <v>1.4</v>
      </c>
      <c r="M19" s="206"/>
      <c r="O19" s="196"/>
      <c r="P19" s="1"/>
      <c r="Q19" s="206"/>
    </row>
    <row r="20" spans="8:17" ht="12.75">
      <c r="H20" s="199" t="s">
        <v>161</v>
      </c>
      <c r="I20" s="144">
        <f>'1.- Venting diameter'!R8</f>
        <v>28.966</v>
      </c>
      <c r="J20" s="1" t="s">
        <v>162</v>
      </c>
      <c r="K20" s="4" t="s">
        <v>161</v>
      </c>
      <c r="L20" s="20">
        <f>I20</f>
        <v>28.966</v>
      </c>
      <c r="M20" s="206"/>
      <c r="O20" s="196" t="s">
        <v>314</v>
      </c>
      <c r="P20" s="1"/>
      <c r="Q20" s="206"/>
    </row>
    <row r="21" spans="8:21" ht="15.75">
      <c r="H21" s="199" t="s">
        <v>169</v>
      </c>
      <c r="I21" s="144">
        <f>'1.- Venting diameter'!R9</f>
        <v>283.15</v>
      </c>
      <c r="J21" s="1" t="s">
        <v>172</v>
      </c>
      <c r="K21" s="4" t="s">
        <v>169</v>
      </c>
      <c r="L21" s="1">
        <f>I21*1.8</f>
        <v>509.66999999999996</v>
      </c>
      <c r="M21" s="206" t="s">
        <v>236</v>
      </c>
      <c r="O21" s="259" t="s">
        <v>247</v>
      </c>
      <c r="P21" s="11" t="s">
        <v>249</v>
      </c>
      <c r="Q21" s="206"/>
      <c r="S21" s="274" t="s">
        <v>259</v>
      </c>
      <c r="T21" s="275">
        <v>35.31</v>
      </c>
      <c r="U21" s="205" t="s">
        <v>258</v>
      </c>
    </row>
    <row r="22" spans="8:21" ht="15.75">
      <c r="H22" s="199" t="s">
        <v>165</v>
      </c>
      <c r="I22" s="144">
        <f>'1.- Venting diameter'!R10</f>
        <v>0.99973</v>
      </c>
      <c r="J22" s="5" t="s">
        <v>10</v>
      </c>
      <c r="K22" s="4" t="s">
        <v>165</v>
      </c>
      <c r="L22" s="22">
        <f>I22</f>
        <v>0.99973</v>
      </c>
      <c r="M22" s="206"/>
      <c r="O22" s="197" t="s">
        <v>245</v>
      </c>
      <c r="P22" s="180">
        <f>P13</f>
        <v>101.325</v>
      </c>
      <c r="Q22" s="266" t="s">
        <v>246</v>
      </c>
      <c r="S22" s="199" t="s">
        <v>230</v>
      </c>
      <c r="T22" s="13">
        <f>T12</f>
        <v>41.73865515445435</v>
      </c>
      <c r="U22" s="210" t="s">
        <v>231</v>
      </c>
    </row>
    <row r="23" spans="8:21" ht="18">
      <c r="H23" s="199" t="s">
        <v>173</v>
      </c>
      <c r="I23" s="144">
        <f>'1.- Venting diameter'!R12</f>
        <v>0.7340033729136313</v>
      </c>
      <c r="J23" s="1" t="s">
        <v>11</v>
      </c>
      <c r="K23" s="4" t="s">
        <v>173</v>
      </c>
      <c r="L23" s="19">
        <f>I23*$T$23</f>
        <v>10.645816099963538</v>
      </c>
      <c r="M23" s="206"/>
      <c r="O23" s="259" t="s">
        <v>247</v>
      </c>
      <c r="P23" s="149">
        <f>P16</f>
        <v>17.2</v>
      </c>
      <c r="Q23" s="265" t="s">
        <v>186</v>
      </c>
      <c r="S23" s="199" t="s">
        <v>233</v>
      </c>
      <c r="T23" s="1">
        <v>14.50377</v>
      </c>
      <c r="U23" s="206" t="s">
        <v>234</v>
      </c>
    </row>
    <row r="24" spans="8:21" ht="15.75">
      <c r="H24" s="196"/>
      <c r="I24" s="1"/>
      <c r="J24" s="1"/>
      <c r="K24" s="168" t="s">
        <v>19</v>
      </c>
      <c r="L24" s="169">
        <f>L17/(278700*L18*((1/(L20*L21*L22)*(L19/(L19-1)))*((L23/L18)^(2/L19)-(L23/L18)^((L19+1)/L19)))^0.5)</f>
        <v>1.4383097105741123</v>
      </c>
      <c r="M24" s="206" t="s">
        <v>237</v>
      </c>
      <c r="O24" s="259" t="s">
        <v>247</v>
      </c>
      <c r="P24" s="16">
        <f>P22+P23</f>
        <v>118.525</v>
      </c>
      <c r="Q24" s="267" t="s">
        <v>246</v>
      </c>
      <c r="S24" s="235" t="s">
        <v>238</v>
      </c>
      <c r="T24" s="276">
        <f>2.54^2</f>
        <v>6.4516</v>
      </c>
      <c r="U24" s="207" t="s">
        <v>176</v>
      </c>
    </row>
    <row r="25" spans="8:17" ht="15.75">
      <c r="H25" s="203"/>
      <c r="I25" s="204"/>
      <c r="J25" s="204"/>
      <c r="K25" s="250" t="s">
        <v>19</v>
      </c>
      <c r="L25" s="247">
        <f>L24*T24</f>
        <v>9.279398928739942</v>
      </c>
      <c r="M25" s="238" t="s">
        <v>176</v>
      </c>
      <c r="O25" s="259" t="s">
        <v>247</v>
      </c>
      <c r="P25" s="255">
        <f>P24*1000</f>
        <v>118525</v>
      </c>
      <c r="Q25" s="267" t="s">
        <v>175</v>
      </c>
    </row>
    <row r="26" spans="15:17" ht="12.75">
      <c r="O26" s="196"/>
      <c r="P26" s="1"/>
      <c r="Q26" s="206"/>
    </row>
    <row r="27" spans="15:17" ht="12.75">
      <c r="O27" s="260" t="s">
        <v>309</v>
      </c>
      <c r="P27" s="1"/>
      <c r="Q27" s="206"/>
    </row>
    <row r="28" spans="15:17" ht="15">
      <c r="O28" s="263" t="s">
        <v>250</v>
      </c>
      <c r="P28" s="255">
        <f>P10+P18</f>
        <v>288.7055555555555</v>
      </c>
      <c r="Q28" s="268" t="s">
        <v>6</v>
      </c>
    </row>
    <row r="29" spans="15:17" ht="12.75">
      <c r="O29" s="1"/>
      <c r="P29" s="1"/>
      <c r="Q29" s="1"/>
    </row>
  </sheetData>
  <sheetProtection/>
  <printOptions/>
  <pageMargins left="0.7" right="0.7" top="0.75" bottom="0.75" header="0.3" footer="0.3"/>
  <pageSetup orientation="portrait" paperSize="9"/>
  <drawing r:id="rId4"/>
  <legacyDrawing r:id="rId3"/>
  <oleObjects>
    <oleObject progId="Equation.3" shapeId="1969411" r:id="rId1"/>
    <oleObject progId="Equation.3" shapeId="1969410" r:id="rId2"/>
  </oleObjects>
</worksheet>
</file>

<file path=xl/worksheets/sheet8.xml><?xml version="1.0" encoding="utf-8"?>
<worksheet xmlns="http://schemas.openxmlformats.org/spreadsheetml/2006/main" xmlns:r="http://schemas.openxmlformats.org/officeDocument/2006/relationships">
  <sheetPr codeName="Hoja9"/>
  <dimension ref="B29:P57"/>
  <sheetViews>
    <sheetView showGridLines="0" zoomScalePageLayoutView="0" workbookViewId="0" topLeftCell="A1">
      <selection activeCell="A1" sqref="A1"/>
    </sheetView>
  </sheetViews>
  <sheetFormatPr defaultColWidth="8.7109375" defaultRowHeight="12.75"/>
  <cols>
    <col min="1" max="1" width="4.8515625" style="212"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9" spans="2:16" ht="12.75">
      <c r="B29" s="287" t="s">
        <v>187</v>
      </c>
      <c r="C29" s="288"/>
      <c r="D29" s="288"/>
      <c r="E29" s="288"/>
      <c r="F29" s="288"/>
      <c r="G29" s="288"/>
      <c r="H29" s="288"/>
      <c r="I29" s="288"/>
      <c r="J29" s="288"/>
      <c r="K29" s="288"/>
      <c r="L29" s="288"/>
      <c r="M29" s="288"/>
      <c r="N29" s="288"/>
      <c r="O29" s="288"/>
      <c r="P29" s="288"/>
    </row>
    <row r="30" spans="2:16" ht="12.75">
      <c r="B30" s="150"/>
      <c r="C30" s="289" t="s">
        <v>188</v>
      </c>
      <c r="D30" s="289"/>
      <c r="E30" s="289"/>
      <c r="F30" s="289"/>
      <c r="G30" s="289"/>
      <c r="H30" s="289"/>
      <c r="I30" s="289"/>
      <c r="J30" s="289"/>
      <c r="K30" s="289"/>
      <c r="L30" s="289"/>
      <c r="M30" s="289"/>
      <c r="N30" s="289"/>
      <c r="O30" s="289"/>
      <c r="P30" s="289"/>
    </row>
    <row r="31" spans="2:16" ht="12.75">
      <c r="B31" s="150" t="s">
        <v>189</v>
      </c>
      <c r="C31" s="151">
        <v>1</v>
      </c>
      <c r="D31" s="151">
        <v>5</v>
      </c>
      <c r="E31" s="151">
        <v>10</v>
      </c>
      <c r="F31" s="151">
        <v>20</v>
      </c>
      <c r="G31" s="151">
        <v>40</v>
      </c>
      <c r="H31" s="151">
        <v>60</v>
      </c>
      <c r="I31" s="151">
        <v>80</v>
      </c>
      <c r="J31" s="151">
        <v>100</v>
      </c>
      <c r="K31" s="151">
        <v>150</v>
      </c>
      <c r="L31" s="151">
        <v>200</v>
      </c>
      <c r="M31" s="151">
        <v>250</v>
      </c>
      <c r="N31" s="151">
        <v>300</v>
      </c>
      <c r="O31" s="151">
        <v>400</v>
      </c>
      <c r="P31" s="151">
        <v>500</v>
      </c>
    </row>
    <row r="32" spans="2:16" ht="12.75">
      <c r="B32" s="151">
        <v>75</v>
      </c>
      <c r="C32" s="151">
        <v>0.0052</v>
      </c>
      <c r="D32" s="151">
        <v>0.026</v>
      </c>
      <c r="E32" s="151">
        <v>0.0519</v>
      </c>
      <c r="F32" s="151">
        <v>0.1036</v>
      </c>
      <c r="G32" s="151">
        <v>0.2063</v>
      </c>
      <c r="H32" s="151">
        <v>0.3082</v>
      </c>
      <c r="I32" s="151">
        <v>0.4094</v>
      </c>
      <c r="J32" s="151">
        <v>0.5099</v>
      </c>
      <c r="K32" s="151">
        <v>0.7581</v>
      </c>
      <c r="L32" s="151">
        <v>1.0125</v>
      </c>
      <c r="M32" s="151"/>
      <c r="N32" s="151"/>
      <c r="O32" s="151"/>
      <c r="P32" s="151"/>
    </row>
    <row r="33" spans="2:16" ht="12.75">
      <c r="B33" s="151">
        <v>80</v>
      </c>
      <c r="C33" s="151"/>
      <c r="D33" s="151">
        <v>0.025</v>
      </c>
      <c r="E33" s="151">
        <v>0.0499</v>
      </c>
      <c r="F33" s="151">
        <v>0.0995</v>
      </c>
      <c r="G33" s="151">
        <v>0.1981</v>
      </c>
      <c r="H33" s="151">
        <v>0.2958</v>
      </c>
      <c r="I33" s="151">
        <v>0.3927</v>
      </c>
      <c r="J33" s="151">
        <v>0.4887</v>
      </c>
      <c r="K33" s="151">
        <v>0.7258</v>
      </c>
      <c r="L33" s="151">
        <v>0.9588</v>
      </c>
      <c r="M33" s="151">
        <v>1.1931</v>
      </c>
      <c r="N33" s="151">
        <v>1.4139</v>
      </c>
      <c r="O33" s="151"/>
      <c r="P33" s="151"/>
    </row>
    <row r="34" spans="2:16" ht="12.75">
      <c r="B34" s="151">
        <v>90</v>
      </c>
      <c r="C34" s="151">
        <v>0.9764</v>
      </c>
      <c r="D34" s="151">
        <v>0.0236</v>
      </c>
      <c r="E34" s="151">
        <v>0.0453</v>
      </c>
      <c r="F34" s="151">
        <v>0.094</v>
      </c>
      <c r="G34" s="151">
        <v>0.1866</v>
      </c>
      <c r="H34" s="151">
        <v>0.2781</v>
      </c>
      <c r="I34" s="151">
        <v>0.3686</v>
      </c>
      <c r="J34" s="151">
        <v>0.4681</v>
      </c>
      <c r="K34" s="151">
        <v>0.6779</v>
      </c>
      <c r="L34" s="151">
        <v>0.8929</v>
      </c>
      <c r="M34" s="151">
        <v>1.1098</v>
      </c>
      <c r="N34" s="151">
        <v>1.311</v>
      </c>
      <c r="O34" s="151">
        <v>1.7161</v>
      </c>
      <c r="P34" s="151">
        <v>2.1105</v>
      </c>
    </row>
    <row r="35" spans="2:16" ht="12.75">
      <c r="B35" s="151">
        <v>100</v>
      </c>
      <c r="C35" s="151">
        <v>0.9797</v>
      </c>
      <c r="D35" s="151">
        <v>0.8872</v>
      </c>
      <c r="E35" s="151">
        <v>0.0453</v>
      </c>
      <c r="F35" s="151">
        <v>0.09</v>
      </c>
      <c r="G35" s="151">
        <v>0.1782</v>
      </c>
      <c r="H35" s="151">
        <v>0.2635</v>
      </c>
      <c r="I35" s="151">
        <v>0.3498</v>
      </c>
      <c r="J35" s="151">
        <v>0.4337</v>
      </c>
      <c r="K35" s="151">
        <v>0.6386</v>
      </c>
      <c r="L35" s="151">
        <v>0.8377</v>
      </c>
      <c r="M35" s="151">
        <v>1.0395</v>
      </c>
      <c r="N35" s="151">
        <v>1.2227</v>
      </c>
      <c r="O35" s="151">
        <v>1.5937</v>
      </c>
      <c r="P35" s="151">
        <v>1.9536</v>
      </c>
    </row>
    <row r="36" spans="2:16" ht="12.75">
      <c r="B36" s="151">
        <v>120</v>
      </c>
      <c r="C36" s="151">
        <v>0.988</v>
      </c>
      <c r="D36" s="151">
        <v>0.9373</v>
      </c>
      <c r="E36" s="151">
        <v>0.886</v>
      </c>
      <c r="F36" s="151">
        <v>0.673</v>
      </c>
      <c r="G36" s="151">
        <v>0.1778</v>
      </c>
      <c r="H36" s="151">
        <v>0.2557</v>
      </c>
      <c r="I36" s="151">
        <v>0.3371</v>
      </c>
      <c r="J36" s="151">
        <v>0.4132</v>
      </c>
      <c r="K36" s="151">
        <v>0.5964</v>
      </c>
      <c r="L36" s="151">
        <v>0.772</v>
      </c>
      <c r="M36" s="151">
        <v>0.953</v>
      </c>
      <c r="N36" s="151">
        <v>1.1076</v>
      </c>
      <c r="O36" s="151">
        <v>1.5091</v>
      </c>
      <c r="P36" s="151">
        <v>1.7366</v>
      </c>
    </row>
    <row r="37" spans="2:16" ht="12.75">
      <c r="B37" s="151">
        <v>140</v>
      </c>
      <c r="C37" s="151">
        <v>0.9927</v>
      </c>
      <c r="D37" s="151">
        <v>0.9614</v>
      </c>
      <c r="E37" s="151">
        <v>0.9205</v>
      </c>
      <c r="F37" s="151">
        <v>0.8297</v>
      </c>
      <c r="G37" s="151">
        <v>0.5856</v>
      </c>
      <c r="H37" s="151">
        <v>0.3313</v>
      </c>
      <c r="I37" s="151">
        <v>0.3737</v>
      </c>
      <c r="J37" s="151">
        <v>0.434</v>
      </c>
      <c r="K37" s="151">
        <v>0.5909</v>
      </c>
      <c r="L37" s="151">
        <v>0.7699</v>
      </c>
      <c r="M37" s="151">
        <v>0.9114</v>
      </c>
      <c r="N37" s="151">
        <v>1.0393</v>
      </c>
      <c r="O37" s="151">
        <v>1.3202</v>
      </c>
      <c r="P37" s="151">
        <v>1.5903</v>
      </c>
    </row>
    <row r="38" spans="2:16" ht="12.75">
      <c r="B38" s="151">
        <v>160</v>
      </c>
      <c r="C38" s="151">
        <v>0.9951</v>
      </c>
      <c r="D38" s="151">
        <v>0.9748</v>
      </c>
      <c r="E38" s="151">
        <v>0.9489</v>
      </c>
      <c r="F38" s="151">
        <v>0.8954</v>
      </c>
      <c r="G38" s="151">
        <v>0.7803</v>
      </c>
      <c r="H38" s="151">
        <v>0.6603</v>
      </c>
      <c r="I38" s="151">
        <v>0.5696</v>
      </c>
      <c r="J38" s="151">
        <v>0.5489</v>
      </c>
      <c r="K38" s="151">
        <v>0.634</v>
      </c>
      <c r="L38" s="151">
        <v>0.7564</v>
      </c>
      <c r="M38" s="151">
        <v>0.884</v>
      </c>
      <c r="N38" s="151">
        <v>1.0105</v>
      </c>
      <c r="O38" s="151">
        <v>1.2585</v>
      </c>
      <c r="P38" s="151">
        <v>1.497</v>
      </c>
    </row>
    <row r="39" spans="2:16" ht="12.75">
      <c r="B39" s="151">
        <v>180</v>
      </c>
      <c r="C39" s="151">
        <v>0.9967</v>
      </c>
      <c r="D39" s="151">
        <v>0.9832</v>
      </c>
      <c r="E39" s="151">
        <v>0.966</v>
      </c>
      <c r="F39" s="151">
        <v>0.9314</v>
      </c>
      <c r="G39" s="151">
        <v>0.8625</v>
      </c>
      <c r="H39" s="151">
        <v>0.7977</v>
      </c>
      <c r="I39" s="151">
        <v>0.7432</v>
      </c>
      <c r="J39" s="151">
        <v>0.7084</v>
      </c>
      <c r="K39" s="151">
        <v>0.718</v>
      </c>
      <c r="L39" s="151">
        <v>0.7986</v>
      </c>
      <c r="M39" s="151">
        <v>0.9</v>
      </c>
      <c r="N39" s="151">
        <v>1.0068</v>
      </c>
      <c r="O39" s="151">
        <v>1.2232</v>
      </c>
      <c r="P39" s="151">
        <v>1.4361</v>
      </c>
    </row>
    <row r="40" spans="2:16" ht="12.75">
      <c r="B40" s="151">
        <v>200</v>
      </c>
      <c r="C40" s="151">
        <v>0.9978</v>
      </c>
      <c r="D40" s="151">
        <v>0.9886</v>
      </c>
      <c r="E40" s="151">
        <v>0.9767</v>
      </c>
      <c r="F40" s="151">
        <v>0.9539</v>
      </c>
      <c r="G40" s="151">
        <v>0.91</v>
      </c>
      <c r="H40" s="151">
        <v>0.8701</v>
      </c>
      <c r="I40" s="151">
        <v>0.8374</v>
      </c>
      <c r="J40" s="151">
        <v>0.8142</v>
      </c>
      <c r="K40" s="151">
        <v>0.8061</v>
      </c>
      <c r="L40" s="151">
        <v>0.8549</v>
      </c>
      <c r="M40" s="151">
        <v>0.9311</v>
      </c>
      <c r="N40" s="151">
        <v>1.0185</v>
      </c>
      <c r="O40" s="151">
        <v>1.2054</v>
      </c>
      <c r="P40" s="151">
        <v>1.3944</v>
      </c>
    </row>
    <row r="41" spans="2:16" ht="12.75">
      <c r="B41" s="151">
        <v>250</v>
      </c>
      <c r="C41" s="151">
        <v>0.9992</v>
      </c>
      <c r="D41" s="151">
        <v>0.9957</v>
      </c>
      <c r="E41" s="151">
        <v>0.9911</v>
      </c>
      <c r="F41" s="151">
        <v>0.9822</v>
      </c>
      <c r="G41" s="151">
        <v>0.9671</v>
      </c>
      <c r="H41" s="151">
        <v>0.9549</v>
      </c>
      <c r="I41" s="151">
        <v>0.9463</v>
      </c>
      <c r="J41" s="151">
        <v>0.9411</v>
      </c>
      <c r="K41" s="151">
        <v>0.945</v>
      </c>
      <c r="L41" s="151">
        <v>0.9713</v>
      </c>
      <c r="M41" s="151">
        <v>1.0152</v>
      </c>
      <c r="N41" s="151">
        <v>1.0702</v>
      </c>
      <c r="O41" s="151">
        <v>1.199</v>
      </c>
      <c r="P41" s="151">
        <v>1.3392</v>
      </c>
    </row>
    <row r="42" spans="2:16" ht="12.75">
      <c r="B42" s="151">
        <v>283</v>
      </c>
      <c r="C42">
        <f>C41+(C43-C41)/($B43-$B41)*($B42-$B41)</f>
        <v>0.999662</v>
      </c>
      <c r="D42">
        <f>D41+(D43-D41)/($B43-$B41)*($B42-$B41)</f>
        <v>0.99768</v>
      </c>
      <c r="E42">
        <f aca="true" t="shared" si="0" ref="E42:P42">E41+(E43-E41)/($B43-$B41)*($B42-$B41)</f>
        <v>0.995258</v>
      </c>
      <c r="F42">
        <f t="shared" si="0"/>
        <v>0.990648</v>
      </c>
      <c r="G42">
        <f t="shared" si="0"/>
        <v>0.983336</v>
      </c>
      <c r="H42">
        <f t="shared" si="0"/>
        <v>0.978132</v>
      </c>
      <c r="I42">
        <f t="shared" si="0"/>
        <v>0.97534</v>
      </c>
      <c r="J42">
        <f t="shared" si="0"/>
        <v>0.975354</v>
      </c>
      <c r="K42">
        <f t="shared" si="0"/>
        <v>0.9861840000000001</v>
      </c>
      <c r="L42">
        <f t="shared" si="0"/>
        <v>1.011758</v>
      </c>
      <c r="M42">
        <f t="shared" si="0"/>
        <v>1.049322</v>
      </c>
      <c r="N42">
        <f t="shared" si="0"/>
        <v>1.095742</v>
      </c>
      <c r="O42">
        <f t="shared" si="0"/>
        <v>1.204478</v>
      </c>
      <c r="P42">
        <f t="shared" si="0"/>
        <v>1.324086</v>
      </c>
    </row>
    <row r="43" spans="2:16" ht="12.75">
      <c r="B43" s="151">
        <v>300</v>
      </c>
      <c r="C43" s="151">
        <v>0.9999</v>
      </c>
      <c r="D43" s="151">
        <v>0.9987</v>
      </c>
      <c r="E43" s="151">
        <v>0.9974</v>
      </c>
      <c r="F43" s="151">
        <v>0.995</v>
      </c>
      <c r="G43" s="151">
        <v>0.9917</v>
      </c>
      <c r="H43" s="151">
        <v>0.9901</v>
      </c>
      <c r="I43" s="151">
        <v>0.9903</v>
      </c>
      <c r="J43" s="151">
        <v>0.993</v>
      </c>
      <c r="K43" s="151">
        <v>1.0074</v>
      </c>
      <c r="L43" s="151">
        <v>1.0326</v>
      </c>
      <c r="M43" s="151">
        <v>1.0669</v>
      </c>
      <c r="N43" s="151">
        <v>1.1089</v>
      </c>
      <c r="O43" s="151">
        <v>1.2073</v>
      </c>
      <c r="P43" s="151">
        <v>1.3163</v>
      </c>
    </row>
    <row r="44" spans="2:16" ht="12.75">
      <c r="B44" s="151">
        <v>350</v>
      </c>
      <c r="C44" s="151">
        <v>1</v>
      </c>
      <c r="D44" s="151">
        <v>1.0002</v>
      </c>
      <c r="E44" s="151">
        <v>1.0004</v>
      </c>
      <c r="F44" s="151">
        <v>1.0014</v>
      </c>
      <c r="G44" s="151">
        <v>1.0038</v>
      </c>
      <c r="H44" s="151">
        <v>1.0075</v>
      </c>
      <c r="I44" s="151">
        <v>1.0121</v>
      </c>
      <c r="J44" s="151">
        <v>1.0183</v>
      </c>
      <c r="K44" s="151">
        <v>1.0377</v>
      </c>
      <c r="L44" s="151">
        <v>1.0635</v>
      </c>
      <c r="M44" s="151">
        <v>1.0947</v>
      </c>
      <c r="N44" s="151">
        <v>1.1303</v>
      </c>
      <c r="O44" s="151">
        <v>1.2116</v>
      </c>
      <c r="P44" s="151">
        <v>1.3015</v>
      </c>
    </row>
    <row r="45" spans="2:16" ht="12.75">
      <c r="B45" s="151">
        <v>400</v>
      </c>
      <c r="C45" s="151">
        <v>1.0002</v>
      </c>
      <c r="D45" s="151">
        <v>1.0012</v>
      </c>
      <c r="E45" s="151">
        <v>1.0025</v>
      </c>
      <c r="F45" s="151">
        <v>1.0046</v>
      </c>
      <c r="G45" s="151">
        <v>1.01</v>
      </c>
      <c r="H45" s="151">
        <v>1.0159</v>
      </c>
      <c r="I45" s="151">
        <v>1.0229</v>
      </c>
      <c r="J45" s="151">
        <v>1.0312</v>
      </c>
      <c r="K45" s="151">
        <v>1.0533</v>
      </c>
      <c r="L45" s="151">
        <v>1.0795</v>
      </c>
      <c r="M45" s="151">
        <v>1.1087</v>
      </c>
      <c r="N45" s="151">
        <v>1.1411</v>
      </c>
      <c r="O45" s="151">
        <v>1.2117</v>
      </c>
      <c r="P45" s="151">
        <v>1.289</v>
      </c>
    </row>
    <row r="46" spans="2:16" ht="12.75">
      <c r="B46" s="151">
        <v>450</v>
      </c>
      <c r="C46" s="151">
        <v>1.0003</v>
      </c>
      <c r="D46" s="151">
        <v>1.0016</v>
      </c>
      <c r="E46" s="151">
        <v>1.0034</v>
      </c>
      <c r="F46" s="151">
        <v>1.0063</v>
      </c>
      <c r="G46" s="151">
        <v>1.0133</v>
      </c>
      <c r="H46" s="151">
        <v>1.021</v>
      </c>
      <c r="I46" s="151">
        <v>1.0287</v>
      </c>
      <c r="J46" s="151">
        <v>1.0374</v>
      </c>
      <c r="K46" s="151">
        <v>1.0614</v>
      </c>
      <c r="L46" s="151">
        <v>1.0913</v>
      </c>
      <c r="M46" s="151">
        <v>1.1183</v>
      </c>
      <c r="N46" s="151">
        <v>1.1463</v>
      </c>
      <c r="O46" s="151">
        <v>1.209</v>
      </c>
      <c r="P46" s="151">
        <v>1.2778</v>
      </c>
    </row>
    <row r="47" spans="2:16" ht="12.75">
      <c r="B47" s="151">
        <v>500</v>
      </c>
      <c r="C47" s="151">
        <v>1.0003</v>
      </c>
      <c r="D47" s="151">
        <v>1.002</v>
      </c>
      <c r="E47" s="151">
        <v>1.0034</v>
      </c>
      <c r="F47" s="151">
        <v>1.0074</v>
      </c>
      <c r="G47" s="151">
        <v>1.0151</v>
      </c>
      <c r="H47" s="151">
        <v>1.0234</v>
      </c>
      <c r="I47" s="151">
        <v>1.0323</v>
      </c>
      <c r="J47" s="151">
        <v>1.041</v>
      </c>
      <c r="K47" s="151">
        <v>1.065</v>
      </c>
      <c r="L47" s="151">
        <v>1.0913</v>
      </c>
      <c r="M47" s="151">
        <v>1.1183</v>
      </c>
      <c r="N47" s="151">
        <v>1.1463</v>
      </c>
      <c r="O47" s="151">
        <v>1.2051</v>
      </c>
      <c r="P47" s="151">
        <v>1.2667</v>
      </c>
    </row>
    <row r="48" spans="2:16" ht="12.75">
      <c r="B48" s="151">
        <v>600</v>
      </c>
      <c r="C48" s="151">
        <v>1.0004</v>
      </c>
      <c r="D48" s="151">
        <v>1.0022</v>
      </c>
      <c r="E48" s="151">
        <v>1.0039</v>
      </c>
      <c r="F48" s="151">
        <v>1.0081</v>
      </c>
      <c r="G48" s="151">
        <v>1.0164</v>
      </c>
      <c r="H48" s="151">
        <v>1.0253</v>
      </c>
      <c r="I48" s="151">
        <v>1.034</v>
      </c>
      <c r="J48" s="151">
        <v>1.0434</v>
      </c>
      <c r="K48" s="151">
        <v>1.0678</v>
      </c>
      <c r="L48" s="151">
        <v>1.092</v>
      </c>
      <c r="M48" s="151">
        <v>1.1172</v>
      </c>
      <c r="N48" s="151">
        <v>1.1427</v>
      </c>
      <c r="O48" s="151">
        <v>1.1947</v>
      </c>
      <c r="P48" s="151">
        <v>1.2475</v>
      </c>
    </row>
    <row r="49" spans="2:16" ht="12.75">
      <c r="B49" s="151">
        <v>800</v>
      </c>
      <c r="C49" s="151">
        <v>1.0004</v>
      </c>
      <c r="D49" s="151">
        <v>1.002</v>
      </c>
      <c r="E49" s="151">
        <v>1.0038</v>
      </c>
      <c r="F49" s="151">
        <v>1.0077</v>
      </c>
      <c r="G49" s="151">
        <v>1.0157</v>
      </c>
      <c r="H49" s="151">
        <v>1.024</v>
      </c>
      <c r="I49" s="151">
        <v>1.0321</v>
      </c>
      <c r="J49" s="151">
        <v>1.0408</v>
      </c>
      <c r="K49" s="151">
        <v>1.0621</v>
      </c>
      <c r="L49" s="151">
        <v>1.0844</v>
      </c>
      <c r="M49" s="151">
        <v>1.1061</v>
      </c>
      <c r="N49" s="151">
        <v>1.1283</v>
      </c>
      <c r="O49" s="151">
        <v>1.172</v>
      </c>
      <c r="P49" s="151">
        <v>1.215</v>
      </c>
    </row>
    <row r="50" spans="2:16" ht="12.75">
      <c r="B50" s="151">
        <v>1000</v>
      </c>
      <c r="C50" s="151">
        <v>1.0004</v>
      </c>
      <c r="D50" s="151">
        <v>1.0018</v>
      </c>
      <c r="E50" s="151">
        <v>1.0037</v>
      </c>
      <c r="F50" s="151">
        <v>1.0068</v>
      </c>
      <c r="G50" s="151">
        <v>1.0142</v>
      </c>
      <c r="H50" s="151">
        <v>1.0215</v>
      </c>
      <c r="I50" s="151">
        <v>1.029</v>
      </c>
      <c r="J50" s="151">
        <v>1.0365</v>
      </c>
      <c r="K50" s="151">
        <v>1.0556</v>
      </c>
      <c r="L50" s="151">
        <v>1.0744</v>
      </c>
      <c r="M50" s="151">
        <v>1.0948</v>
      </c>
      <c r="N50" s="151">
        <v>1.1131</v>
      </c>
      <c r="O50" s="151">
        <v>1.1515</v>
      </c>
      <c r="P50" s="151">
        <v>1.1889</v>
      </c>
    </row>
    <row r="56" spans="7:16" ht="12.75">
      <c r="G56" s="151"/>
      <c r="H56" s="151"/>
      <c r="I56" s="151"/>
      <c r="J56" s="151"/>
      <c r="K56" s="151"/>
      <c r="L56" s="151"/>
      <c r="M56" s="151"/>
      <c r="N56" s="151"/>
      <c r="O56" s="151"/>
      <c r="P56" s="151"/>
    </row>
    <row r="57" ht="12.75">
      <c r="B57" t="s">
        <v>0</v>
      </c>
    </row>
  </sheetData>
  <sheetProtection/>
  <mergeCells count="2">
    <mergeCell ref="B29:P29"/>
    <mergeCell ref="C30:P30"/>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3"/>
  <dimension ref="B1:K142"/>
  <sheetViews>
    <sheetView showGridLines="0" zoomScalePageLayoutView="0" workbookViewId="0" topLeftCell="A1">
      <selection activeCell="A1" sqref="A1"/>
    </sheetView>
  </sheetViews>
  <sheetFormatPr defaultColWidth="11.421875" defaultRowHeight="12.75"/>
  <cols>
    <col min="1" max="1" width="4.8515625" style="154" customWidth="1"/>
  </cols>
  <sheetData>
    <row r="1" spans="2:8" ht="12.75">
      <c r="B1" s="156" t="s">
        <v>191</v>
      </c>
      <c r="H1" t="s">
        <v>227</v>
      </c>
    </row>
    <row r="3" ht="22.5">
      <c r="B3" s="157" t="s">
        <v>192</v>
      </c>
    </row>
    <row r="5" ht="12.75">
      <c r="B5" t="s">
        <v>193</v>
      </c>
    </row>
    <row r="7" ht="12.75">
      <c r="B7" s="139" t="s">
        <v>194</v>
      </c>
    </row>
    <row r="8" ht="13.5" thickBot="1"/>
    <row r="9" spans="2:7" ht="13.5" thickTop="1">
      <c r="B9" s="162"/>
      <c r="C9" s="163"/>
      <c r="D9" s="163"/>
      <c r="E9" s="163"/>
      <c r="F9" s="163"/>
      <c r="G9" s="166"/>
    </row>
    <row r="10" spans="2:7" ht="12.75">
      <c r="B10" s="155"/>
      <c r="C10" s="1"/>
      <c r="D10" s="1"/>
      <c r="E10" s="1"/>
      <c r="F10" s="1"/>
      <c r="G10" s="152"/>
    </row>
    <row r="11" spans="2:7" ht="12.75">
      <c r="B11" s="155"/>
      <c r="C11" s="1"/>
      <c r="D11" s="1"/>
      <c r="E11" s="1"/>
      <c r="F11" s="1"/>
      <c r="G11" s="152"/>
    </row>
    <row r="12" spans="2:7" ht="12.75">
      <c r="B12" s="155"/>
      <c r="C12" s="1"/>
      <c r="D12" s="1"/>
      <c r="E12" s="1"/>
      <c r="F12" s="1"/>
      <c r="G12" s="152"/>
    </row>
    <row r="13" spans="2:7" ht="12.75">
      <c r="B13" s="155"/>
      <c r="C13" s="1"/>
      <c r="D13" s="1"/>
      <c r="E13" s="1"/>
      <c r="F13" s="1"/>
      <c r="G13" s="152"/>
    </row>
    <row r="14" spans="2:7" ht="12.75">
      <c r="B14" s="155"/>
      <c r="C14" s="1"/>
      <c r="D14" s="1"/>
      <c r="E14" s="1"/>
      <c r="F14" s="1"/>
      <c r="G14" s="152"/>
    </row>
    <row r="15" spans="2:7" ht="12.75">
      <c r="B15" s="155"/>
      <c r="C15" s="1"/>
      <c r="D15" s="1"/>
      <c r="E15" s="1"/>
      <c r="F15" s="1"/>
      <c r="G15" s="152"/>
    </row>
    <row r="16" spans="2:7" ht="12.75">
      <c r="B16" s="155"/>
      <c r="C16" s="1"/>
      <c r="D16" s="1"/>
      <c r="E16" s="1"/>
      <c r="F16" s="1"/>
      <c r="G16" s="152"/>
    </row>
    <row r="17" spans="2:7" ht="12.75">
      <c r="B17" s="155"/>
      <c r="C17" s="1"/>
      <c r="D17" s="1"/>
      <c r="E17" s="1"/>
      <c r="F17" s="1"/>
      <c r="G17" s="152"/>
    </row>
    <row r="18" spans="2:7" ht="12.75">
      <c r="B18" s="155"/>
      <c r="C18" s="1"/>
      <c r="D18" s="1"/>
      <c r="E18" s="1"/>
      <c r="F18" s="1"/>
      <c r="G18" s="152"/>
    </row>
    <row r="19" spans="2:7" ht="12.75">
      <c r="B19" s="155"/>
      <c r="C19" s="1"/>
      <c r="D19" s="1"/>
      <c r="E19" s="1"/>
      <c r="F19" s="1"/>
      <c r="G19" s="152"/>
    </row>
    <row r="20" spans="2:7" ht="12.75">
      <c r="B20" s="155"/>
      <c r="C20" s="1"/>
      <c r="D20" s="1"/>
      <c r="E20" s="1"/>
      <c r="F20" s="1"/>
      <c r="G20" s="152"/>
    </row>
    <row r="21" spans="2:7" ht="12.75">
      <c r="B21" s="155"/>
      <c r="C21" s="1"/>
      <c r="D21" s="1"/>
      <c r="E21" s="1"/>
      <c r="F21" s="1"/>
      <c r="G21" s="152"/>
    </row>
    <row r="22" spans="2:7" ht="12.75">
      <c r="B22" s="155"/>
      <c r="C22" s="1"/>
      <c r="D22" s="1"/>
      <c r="E22" s="1"/>
      <c r="F22" s="1"/>
      <c r="G22" s="152"/>
    </row>
    <row r="23" spans="2:7" ht="12.75">
      <c r="B23" s="155"/>
      <c r="C23" s="1"/>
      <c r="D23" s="1"/>
      <c r="E23" s="1"/>
      <c r="F23" s="1"/>
      <c r="G23" s="152"/>
    </row>
    <row r="24" spans="2:7" ht="12.75">
      <c r="B24" s="155"/>
      <c r="C24" s="1"/>
      <c r="D24" s="1"/>
      <c r="E24" s="1"/>
      <c r="F24" s="1"/>
      <c r="G24" s="152"/>
    </row>
    <row r="25" spans="2:7" ht="12.75">
      <c r="B25" s="155"/>
      <c r="C25" s="1"/>
      <c r="D25" s="1"/>
      <c r="E25" s="1"/>
      <c r="F25" s="1"/>
      <c r="G25" s="152"/>
    </row>
    <row r="26" spans="2:7" ht="12.75">
      <c r="B26" s="155"/>
      <c r="C26" s="1"/>
      <c r="D26" s="1"/>
      <c r="E26" s="1"/>
      <c r="F26" s="1"/>
      <c r="G26" s="152"/>
    </row>
    <row r="27" spans="2:7" ht="12.75">
      <c r="B27" s="155"/>
      <c r="C27" s="1"/>
      <c r="D27" s="1"/>
      <c r="E27" s="1"/>
      <c r="F27" s="1"/>
      <c r="G27" s="152"/>
    </row>
    <row r="28" spans="2:7" ht="12.75">
      <c r="B28" s="155"/>
      <c r="C28" s="1"/>
      <c r="D28" s="1"/>
      <c r="E28" s="1"/>
      <c r="F28" s="1"/>
      <c r="G28" s="152"/>
    </row>
    <row r="29" spans="2:7" ht="12.75">
      <c r="B29" s="155"/>
      <c r="C29" s="1"/>
      <c r="D29" s="1"/>
      <c r="E29" s="1"/>
      <c r="F29" s="1"/>
      <c r="G29" s="152"/>
    </row>
    <row r="30" spans="2:7" ht="12.75">
      <c r="B30" s="155"/>
      <c r="C30" s="1"/>
      <c r="D30" s="1"/>
      <c r="E30" s="1"/>
      <c r="F30" s="1"/>
      <c r="G30" s="152"/>
    </row>
    <row r="31" spans="2:7" ht="12.75">
      <c r="B31" s="155"/>
      <c r="C31" s="1"/>
      <c r="D31" s="1"/>
      <c r="E31" s="1"/>
      <c r="F31" s="1"/>
      <c r="G31" s="152"/>
    </row>
    <row r="32" spans="2:7" ht="12.75">
      <c r="B32" s="155"/>
      <c r="C32" s="1"/>
      <c r="D32" s="1"/>
      <c r="E32" s="1"/>
      <c r="F32" s="1"/>
      <c r="G32" s="152"/>
    </row>
    <row r="33" spans="2:7" ht="12.75">
      <c r="B33" s="155"/>
      <c r="C33" s="1"/>
      <c r="D33" s="1"/>
      <c r="E33" s="1"/>
      <c r="F33" s="1"/>
      <c r="G33" s="152"/>
    </row>
    <row r="34" spans="2:7" ht="12.75">
      <c r="B34" s="155"/>
      <c r="C34" s="1"/>
      <c r="D34" s="1"/>
      <c r="E34" s="1"/>
      <c r="F34" s="1"/>
      <c r="G34" s="152"/>
    </row>
    <row r="35" spans="2:7" ht="12.75">
      <c r="B35" s="155"/>
      <c r="C35" s="1"/>
      <c r="D35" s="1"/>
      <c r="E35" s="1"/>
      <c r="F35" s="1"/>
      <c r="G35" s="152"/>
    </row>
    <row r="36" spans="2:7" ht="12.75">
      <c r="B36" s="155"/>
      <c r="C36" s="1"/>
      <c r="D36" s="1"/>
      <c r="E36" s="1"/>
      <c r="F36" s="1"/>
      <c r="G36" s="152"/>
    </row>
    <row r="37" spans="2:7" ht="12.75">
      <c r="B37" s="155"/>
      <c r="C37" s="1"/>
      <c r="D37" s="1"/>
      <c r="E37" s="1"/>
      <c r="F37" s="1"/>
      <c r="G37" s="152"/>
    </row>
    <row r="38" spans="2:7" ht="12.75">
      <c r="B38" s="155"/>
      <c r="C38" s="1"/>
      <c r="D38" s="1"/>
      <c r="E38" s="1"/>
      <c r="F38" s="1"/>
      <c r="G38" s="152"/>
    </row>
    <row r="39" spans="2:7" ht="12.75">
      <c r="B39" s="155"/>
      <c r="C39" s="1"/>
      <c r="D39" s="1"/>
      <c r="E39" s="1"/>
      <c r="F39" s="1"/>
      <c r="G39" s="152"/>
    </row>
    <row r="40" spans="2:7" ht="12.75">
      <c r="B40" s="155"/>
      <c r="C40" s="1"/>
      <c r="D40" s="1"/>
      <c r="E40" s="1"/>
      <c r="F40" s="1"/>
      <c r="G40" s="152"/>
    </row>
    <row r="41" spans="2:7" ht="12.75">
      <c r="B41" s="155"/>
      <c r="C41" s="1"/>
      <c r="D41" s="1"/>
      <c r="E41" s="1"/>
      <c r="F41" s="1"/>
      <c r="G41" s="152"/>
    </row>
    <row r="42" spans="2:7" ht="12.75">
      <c r="B42" s="155"/>
      <c r="C42" s="1"/>
      <c r="D42" s="1"/>
      <c r="E42" s="1"/>
      <c r="F42" s="1"/>
      <c r="G42" s="152"/>
    </row>
    <row r="43" spans="2:7" ht="12.75">
      <c r="B43" s="155"/>
      <c r="C43" s="1"/>
      <c r="D43" s="1"/>
      <c r="E43" s="1"/>
      <c r="F43" s="1"/>
      <c r="G43" s="152"/>
    </row>
    <row r="44" spans="2:7" ht="12.75">
      <c r="B44" s="155"/>
      <c r="C44" s="1"/>
      <c r="D44" s="1"/>
      <c r="E44" s="1"/>
      <c r="F44" s="1"/>
      <c r="G44" s="152"/>
    </row>
    <row r="45" spans="2:7" ht="12.75">
      <c r="B45" s="155"/>
      <c r="C45" s="1"/>
      <c r="D45" s="1"/>
      <c r="E45" s="1"/>
      <c r="F45" s="1"/>
      <c r="G45" s="152"/>
    </row>
    <row r="46" spans="2:7" s="154" customFormat="1" ht="13.5" thickBot="1">
      <c r="B46" s="164"/>
      <c r="C46" s="165"/>
      <c r="D46" s="165"/>
      <c r="E46" s="165"/>
      <c r="F46" s="165"/>
      <c r="G46" s="153"/>
    </row>
    <row r="47" s="154" customFormat="1" ht="13.5" thickTop="1"/>
    <row r="48" ht="12.75">
      <c r="B48" s="139" t="s">
        <v>195</v>
      </c>
    </row>
    <row r="50" ht="17.25">
      <c r="B50" s="158" t="s">
        <v>196</v>
      </c>
    </row>
    <row r="52" ht="12.75">
      <c r="B52" t="s">
        <v>197</v>
      </c>
    </row>
    <row r="54" ht="17.25">
      <c r="B54" s="158" t="s">
        <v>198</v>
      </c>
    </row>
    <row r="56" spans="2:11" ht="37.5" customHeight="1">
      <c r="B56" s="289" t="s">
        <v>199</v>
      </c>
      <c r="C56" s="289"/>
      <c r="D56" s="289"/>
      <c r="E56" s="289"/>
      <c r="F56" s="289"/>
      <c r="G56" s="289"/>
      <c r="H56" s="289"/>
      <c r="I56" s="289"/>
      <c r="J56" s="289"/>
      <c r="K56" s="289"/>
    </row>
    <row r="58" spans="2:11" ht="27" customHeight="1">
      <c r="B58" s="289" t="s">
        <v>200</v>
      </c>
      <c r="C58" s="289"/>
      <c r="D58" s="289"/>
      <c r="E58" s="289"/>
      <c r="F58" s="289"/>
      <c r="G58" s="289"/>
      <c r="H58" s="289"/>
      <c r="I58" s="289"/>
      <c r="J58" s="289"/>
      <c r="K58" s="289"/>
    </row>
    <row r="60" spans="2:11" ht="40.5" customHeight="1">
      <c r="B60" s="289" t="s">
        <v>201</v>
      </c>
      <c r="C60" s="289"/>
      <c r="D60" s="289"/>
      <c r="E60" s="289"/>
      <c r="F60" s="289"/>
      <c r="G60" s="289"/>
      <c r="H60" s="289"/>
      <c r="I60" s="289"/>
      <c r="J60" s="289"/>
      <c r="K60" s="289"/>
    </row>
    <row r="62" ht="17.25">
      <c r="B62" s="158" t="s">
        <v>202</v>
      </c>
    </row>
    <row r="64" ht="12.75">
      <c r="B64" t="s">
        <v>203</v>
      </c>
    </row>
    <row r="65" ht="13.5" thickBot="1"/>
    <row r="66" spans="2:11" s="154" customFormat="1" ht="13.5" thickTop="1">
      <c r="B66" s="162"/>
      <c r="C66" s="163"/>
      <c r="D66" s="163"/>
      <c r="E66" s="163"/>
      <c r="F66" s="163"/>
      <c r="G66" s="163"/>
      <c r="H66" s="163"/>
      <c r="I66" s="163"/>
      <c r="J66" s="163"/>
      <c r="K66" s="166"/>
    </row>
    <row r="67" spans="2:11" s="154" customFormat="1" ht="12.75">
      <c r="B67" s="155"/>
      <c r="C67" s="1"/>
      <c r="D67" s="1"/>
      <c r="E67" s="1"/>
      <c r="F67" s="1"/>
      <c r="G67" s="1"/>
      <c r="H67" s="1"/>
      <c r="I67" s="1"/>
      <c r="J67" s="1"/>
      <c r="K67" s="152"/>
    </row>
    <row r="68" spans="2:11" s="154" customFormat="1" ht="12.75">
      <c r="B68" s="155"/>
      <c r="C68" s="1"/>
      <c r="D68" s="1"/>
      <c r="E68" s="1"/>
      <c r="F68" s="1"/>
      <c r="G68" s="1"/>
      <c r="H68" s="1"/>
      <c r="I68" s="1"/>
      <c r="J68" s="1"/>
      <c r="K68" s="152"/>
    </row>
    <row r="69" spans="2:11" s="154" customFormat="1" ht="12.75">
      <c r="B69" s="155"/>
      <c r="C69" s="1"/>
      <c r="D69" s="1"/>
      <c r="E69" s="1"/>
      <c r="F69" s="1"/>
      <c r="G69" s="1"/>
      <c r="H69" s="1"/>
      <c r="I69" s="1"/>
      <c r="J69" s="1"/>
      <c r="K69" s="152"/>
    </row>
    <row r="70" spans="2:11" s="154" customFormat="1" ht="12.75">
      <c r="B70" s="155"/>
      <c r="C70" s="1"/>
      <c r="D70" s="1"/>
      <c r="E70" s="1"/>
      <c r="F70" s="1"/>
      <c r="G70" s="1"/>
      <c r="H70" s="1"/>
      <c r="I70" s="1"/>
      <c r="J70" s="1"/>
      <c r="K70" s="152"/>
    </row>
    <row r="71" spans="2:11" s="154" customFormat="1" ht="12.75">
      <c r="B71" s="155"/>
      <c r="C71" s="1"/>
      <c r="D71" s="1"/>
      <c r="E71" s="1"/>
      <c r="F71" s="1"/>
      <c r="G71" s="1"/>
      <c r="H71" s="1"/>
      <c r="I71" s="1"/>
      <c r="J71" s="1"/>
      <c r="K71" s="152"/>
    </row>
    <row r="72" spans="2:11" s="154" customFormat="1" ht="12.75">
      <c r="B72" s="155"/>
      <c r="C72" s="1"/>
      <c r="D72" s="1"/>
      <c r="E72" s="1"/>
      <c r="F72" s="1"/>
      <c r="G72" s="1"/>
      <c r="H72" s="1"/>
      <c r="I72" s="1"/>
      <c r="J72" s="1"/>
      <c r="K72" s="152"/>
    </row>
    <row r="73" spans="2:11" s="154" customFormat="1" ht="12.75">
      <c r="B73" s="155"/>
      <c r="C73" s="1"/>
      <c r="D73" s="1"/>
      <c r="E73" s="1"/>
      <c r="F73" s="1"/>
      <c r="G73" s="1"/>
      <c r="H73" s="1"/>
      <c r="I73" s="1"/>
      <c r="J73" s="1"/>
      <c r="K73" s="152"/>
    </row>
    <row r="74" spans="2:11" s="154" customFormat="1" ht="12.75">
      <c r="B74" s="155"/>
      <c r="C74" s="1"/>
      <c r="D74" s="1"/>
      <c r="E74" s="1"/>
      <c r="F74" s="1"/>
      <c r="G74" s="1"/>
      <c r="H74" s="1"/>
      <c r="I74" s="1"/>
      <c r="J74" s="1"/>
      <c r="K74" s="152"/>
    </row>
    <row r="75" spans="2:11" s="154" customFormat="1" ht="12.75">
      <c r="B75" s="155"/>
      <c r="C75" s="1"/>
      <c r="D75" s="1"/>
      <c r="E75" s="1"/>
      <c r="F75" s="1"/>
      <c r="G75" s="1"/>
      <c r="H75" s="1"/>
      <c r="I75" s="1"/>
      <c r="J75" s="1"/>
      <c r="K75" s="152"/>
    </row>
    <row r="76" spans="2:11" s="154" customFormat="1" ht="12.75">
      <c r="B76" s="155"/>
      <c r="C76" s="1"/>
      <c r="D76" s="1"/>
      <c r="E76" s="1"/>
      <c r="F76" s="1"/>
      <c r="G76" s="1"/>
      <c r="H76" s="1"/>
      <c r="I76" s="1"/>
      <c r="J76" s="1"/>
      <c r="K76" s="152"/>
    </row>
    <row r="77" spans="2:11" s="154" customFormat="1" ht="12.75">
      <c r="B77" s="155"/>
      <c r="C77" s="1"/>
      <c r="D77" s="1"/>
      <c r="E77" s="1"/>
      <c r="F77" s="1"/>
      <c r="G77" s="1"/>
      <c r="H77" s="1"/>
      <c r="I77" s="1"/>
      <c r="J77" s="1"/>
      <c r="K77" s="152"/>
    </row>
    <row r="78" spans="2:11" s="154" customFormat="1" ht="12.75">
      <c r="B78" s="155"/>
      <c r="C78" s="1"/>
      <c r="D78" s="1"/>
      <c r="E78" s="1"/>
      <c r="F78" s="1"/>
      <c r="G78" s="1"/>
      <c r="H78" s="1"/>
      <c r="I78" s="1"/>
      <c r="J78" s="1"/>
      <c r="K78" s="152"/>
    </row>
    <row r="79" spans="2:11" s="154" customFormat="1" ht="12.75">
      <c r="B79" s="155"/>
      <c r="C79" s="1"/>
      <c r="D79" s="1"/>
      <c r="E79" s="1"/>
      <c r="F79" s="1"/>
      <c r="G79" s="1"/>
      <c r="H79" s="1"/>
      <c r="I79" s="1"/>
      <c r="J79" s="1"/>
      <c r="K79" s="152"/>
    </row>
    <row r="80" spans="2:11" s="154" customFormat="1" ht="12.75">
      <c r="B80" s="155"/>
      <c r="C80" s="1"/>
      <c r="D80" s="1"/>
      <c r="E80" s="1"/>
      <c r="F80" s="1"/>
      <c r="G80" s="1"/>
      <c r="H80" s="1"/>
      <c r="I80" s="1"/>
      <c r="J80" s="1"/>
      <c r="K80" s="152"/>
    </row>
    <row r="81" spans="2:11" s="154" customFormat="1" ht="12.75">
      <c r="B81" s="155"/>
      <c r="C81" s="1"/>
      <c r="D81" s="1"/>
      <c r="E81" s="1"/>
      <c r="F81" s="1"/>
      <c r="G81" s="1"/>
      <c r="H81" s="1"/>
      <c r="I81" s="1"/>
      <c r="J81" s="1"/>
      <c r="K81" s="152"/>
    </row>
    <row r="82" spans="2:11" s="154" customFormat="1" ht="12.75">
      <c r="B82" s="155"/>
      <c r="C82" s="1"/>
      <c r="D82" s="1"/>
      <c r="E82" s="1"/>
      <c r="F82" s="1"/>
      <c r="G82" s="1"/>
      <c r="H82" s="1"/>
      <c r="I82" s="1"/>
      <c r="J82" s="1"/>
      <c r="K82" s="152"/>
    </row>
    <row r="83" spans="2:11" s="154" customFormat="1" ht="12.75">
      <c r="B83" s="155"/>
      <c r="C83" s="1"/>
      <c r="D83" s="1"/>
      <c r="E83" s="1"/>
      <c r="F83" s="1"/>
      <c r="G83" s="1"/>
      <c r="H83" s="1"/>
      <c r="I83" s="1"/>
      <c r="J83" s="1"/>
      <c r="K83" s="152"/>
    </row>
    <row r="84" spans="2:11" s="154" customFormat="1" ht="12.75">
      <c r="B84" s="155"/>
      <c r="C84" s="1"/>
      <c r="D84" s="1"/>
      <c r="E84" s="1"/>
      <c r="F84" s="1"/>
      <c r="G84" s="1"/>
      <c r="H84" s="1"/>
      <c r="I84" s="1"/>
      <c r="J84" s="1"/>
      <c r="K84" s="152"/>
    </row>
    <row r="85" spans="2:11" s="154" customFormat="1" ht="12.75">
      <c r="B85" s="155"/>
      <c r="C85" s="1"/>
      <c r="D85" s="1"/>
      <c r="E85" s="1"/>
      <c r="F85" s="1"/>
      <c r="G85" s="1"/>
      <c r="H85" s="1"/>
      <c r="I85" s="1"/>
      <c r="J85" s="1"/>
      <c r="K85" s="152"/>
    </row>
    <row r="86" spans="2:11" s="154" customFormat="1" ht="12.75">
      <c r="B86" s="155"/>
      <c r="C86" s="1"/>
      <c r="D86" s="1"/>
      <c r="E86" s="1"/>
      <c r="F86" s="1"/>
      <c r="G86" s="1"/>
      <c r="H86" s="1"/>
      <c r="I86" s="1"/>
      <c r="J86" s="1"/>
      <c r="K86" s="152"/>
    </row>
    <row r="87" spans="2:11" s="154" customFormat="1" ht="12.75">
      <c r="B87" s="155"/>
      <c r="C87" s="1"/>
      <c r="D87" s="1"/>
      <c r="E87" s="1"/>
      <c r="F87" s="1"/>
      <c r="G87" s="1"/>
      <c r="H87" s="1"/>
      <c r="I87" s="1"/>
      <c r="J87" s="1"/>
      <c r="K87" s="152"/>
    </row>
    <row r="88" spans="2:11" s="154" customFormat="1" ht="12.75">
      <c r="B88" s="155"/>
      <c r="C88" s="1"/>
      <c r="D88" s="1"/>
      <c r="E88" s="1"/>
      <c r="F88" s="1"/>
      <c r="G88" s="1"/>
      <c r="H88" s="1"/>
      <c r="I88" s="1"/>
      <c r="J88" s="1"/>
      <c r="K88" s="152"/>
    </row>
    <row r="89" spans="2:11" s="154" customFormat="1" ht="12.75">
      <c r="B89" s="155"/>
      <c r="C89" s="1"/>
      <c r="D89" s="1"/>
      <c r="E89" s="1"/>
      <c r="F89" s="1"/>
      <c r="G89" s="1"/>
      <c r="H89" s="1"/>
      <c r="I89" s="1"/>
      <c r="J89" s="1"/>
      <c r="K89" s="152"/>
    </row>
    <row r="90" spans="2:11" s="154" customFormat="1" ht="12.75">
      <c r="B90" s="155"/>
      <c r="C90" s="1"/>
      <c r="D90" s="1"/>
      <c r="E90" s="1"/>
      <c r="F90" s="1"/>
      <c r="G90" s="1"/>
      <c r="H90" s="1"/>
      <c r="I90" s="1"/>
      <c r="J90" s="1"/>
      <c r="K90" s="152"/>
    </row>
    <row r="91" spans="2:11" s="154" customFormat="1" ht="12.75">
      <c r="B91" s="155"/>
      <c r="C91" s="1"/>
      <c r="D91" s="1"/>
      <c r="E91" s="1"/>
      <c r="F91" s="1"/>
      <c r="G91" s="1"/>
      <c r="H91" s="1"/>
      <c r="I91" s="1"/>
      <c r="J91" s="1"/>
      <c r="K91" s="152"/>
    </row>
    <row r="92" spans="2:11" s="154" customFormat="1" ht="12.75">
      <c r="B92" s="155"/>
      <c r="C92" s="1"/>
      <c r="D92" s="1"/>
      <c r="E92" s="1"/>
      <c r="F92" s="1"/>
      <c r="G92" s="1"/>
      <c r="H92" s="1"/>
      <c r="I92" s="1"/>
      <c r="J92" s="1"/>
      <c r="K92" s="152"/>
    </row>
    <row r="93" spans="2:11" s="154" customFormat="1" ht="12.75">
      <c r="B93" s="155"/>
      <c r="C93" s="1"/>
      <c r="D93" s="1"/>
      <c r="E93" s="1"/>
      <c r="F93" s="1"/>
      <c r="G93" s="1"/>
      <c r="H93" s="1"/>
      <c r="I93" s="1"/>
      <c r="J93" s="1"/>
      <c r="K93" s="152"/>
    </row>
    <row r="94" spans="2:11" s="154" customFormat="1" ht="12.75">
      <c r="B94" s="155"/>
      <c r="C94" s="1"/>
      <c r="D94" s="1"/>
      <c r="E94" s="1"/>
      <c r="F94" s="1"/>
      <c r="G94" s="1"/>
      <c r="H94" s="1"/>
      <c r="I94" s="1"/>
      <c r="J94" s="1"/>
      <c r="K94" s="152"/>
    </row>
    <row r="95" spans="2:11" ht="13.5" thickBot="1">
      <c r="B95" s="164"/>
      <c r="C95" s="165"/>
      <c r="D95" s="165"/>
      <c r="E95" s="165"/>
      <c r="F95" s="165"/>
      <c r="G95" s="165"/>
      <c r="H95" s="165"/>
      <c r="I95" s="165"/>
      <c r="J95" s="165"/>
      <c r="K95" s="153"/>
    </row>
    <row r="96" ht="13.5" thickTop="1"/>
    <row r="97" ht="12.75">
      <c r="B97" s="139" t="s">
        <v>204</v>
      </c>
    </row>
    <row r="99" ht="17.25">
      <c r="B99" s="158" t="s">
        <v>205</v>
      </c>
    </row>
    <row r="101" ht="12.75">
      <c r="B101" t="s">
        <v>206</v>
      </c>
    </row>
    <row r="103" ht="12.75">
      <c r="B103" t="s">
        <v>207</v>
      </c>
    </row>
    <row r="105" ht="15">
      <c r="B105" s="159" t="s">
        <v>208</v>
      </c>
    </row>
    <row r="107" ht="12.75">
      <c r="B107" t="s">
        <v>209</v>
      </c>
    </row>
    <row r="108" ht="12.75">
      <c r="B108" s="160"/>
    </row>
    <row r="109" ht="15">
      <c r="B109" s="161" t="s">
        <v>210</v>
      </c>
    </row>
    <row r="110" ht="12.75">
      <c r="B110" s="160"/>
    </row>
    <row r="111" ht="12.75">
      <c r="B111" s="161" t="s">
        <v>211</v>
      </c>
    </row>
    <row r="113" ht="17.25">
      <c r="B113" s="158" t="s">
        <v>212</v>
      </c>
    </row>
    <row r="115" ht="12.75">
      <c r="B115" t="s">
        <v>213</v>
      </c>
    </row>
    <row r="117" ht="12.75">
      <c r="B117" t="s">
        <v>214</v>
      </c>
    </row>
    <row r="119" ht="15">
      <c r="B119" s="159" t="s">
        <v>215</v>
      </c>
    </row>
    <row r="120" s="154" customFormat="1" ht="12.75"/>
    <row r="121" s="154" customFormat="1" ht="12.75"/>
    <row r="122" ht="12.75">
      <c r="B122" t="s">
        <v>216</v>
      </c>
    </row>
    <row r="123" ht="12.75">
      <c r="B123" s="160"/>
    </row>
    <row r="124" ht="15">
      <c r="B124" s="161" t="s">
        <v>217</v>
      </c>
    </row>
    <row r="125" ht="12.75">
      <c r="B125" s="160"/>
    </row>
    <row r="126" ht="15">
      <c r="B126" s="161" t="s">
        <v>218</v>
      </c>
    </row>
    <row r="127" ht="12.75">
      <c r="B127" s="160"/>
    </row>
    <row r="128" ht="15">
      <c r="B128" s="161" t="s">
        <v>219</v>
      </c>
    </row>
    <row r="129" ht="12.75">
      <c r="B129" s="160"/>
    </row>
    <row r="130" ht="12.75">
      <c r="B130" s="161" t="s">
        <v>220</v>
      </c>
    </row>
    <row r="132" ht="12.75">
      <c r="B132" t="s">
        <v>221</v>
      </c>
    </row>
    <row r="133" ht="12.75">
      <c r="B133" s="160"/>
    </row>
    <row r="134" ht="15">
      <c r="B134" s="161" t="s">
        <v>222</v>
      </c>
    </row>
    <row r="135" ht="12.75">
      <c r="B135" s="160"/>
    </row>
    <row r="136" ht="12.75">
      <c r="B136" s="161" t="s">
        <v>223</v>
      </c>
    </row>
    <row r="138" ht="17.25">
      <c r="B138" s="158" t="s">
        <v>224</v>
      </c>
    </row>
    <row r="140" ht="12.75">
      <c r="B140" t="s">
        <v>225</v>
      </c>
    </row>
    <row r="142" ht="12.75">
      <c r="B142" t="s">
        <v>226</v>
      </c>
    </row>
  </sheetData>
  <sheetProtection/>
  <mergeCells count="3">
    <mergeCell ref="B56:K56"/>
    <mergeCell ref="B58:K58"/>
    <mergeCell ref="B60:K60"/>
  </mergeCells>
  <hyperlinks>
    <hyperlink ref="B1" r:id="rId1" display="http://www.engineeringtoolbox.com/bernouilli-equation-d_183.html"/>
    <hyperlink ref="B7" r:id="rId2" display="http://www.engineeringtoolbox.com/fluid-mechanics-equations-d_204.html"/>
    <hyperlink ref="B48" r:id="rId3" display="http://www.engineeringtoolbox.com/fluid-mechanics-equations-d_204.html"/>
    <hyperlink ref="B97" r:id="rId4" display="http://www.engineeringtoolbox.com/equation-continuity-d_180.html"/>
  </hyperlinks>
  <printOptions/>
  <pageMargins left="0.7" right="0.7" top="0.75" bottom="0.75" header="0.3" footer="0.3"/>
  <pageSetup orientation="portrait" paperSize="9"/>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J. Cruz</dc:creator>
  <cp:keywords/>
  <dc:description/>
  <cp:lastModifiedBy>Aliosha</cp:lastModifiedBy>
  <dcterms:created xsi:type="dcterms:W3CDTF">2011-11-16T19:42:32Z</dcterms:created>
  <dcterms:modified xsi:type="dcterms:W3CDTF">2016-08-10T17:45:10Z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